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13_ncr:1_{6B5CDA61-FF24-43B5-8A16-BB42A68C941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A68" i="2" s="1"/>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P20" i="4"/>
  <c r="Q20" i="4"/>
  <c r="Q18" i="4"/>
  <c r="P17" i="4"/>
  <c r="Q17" i="4" s="1"/>
  <c r="P16" i="4"/>
  <c r="P15" i="4"/>
  <c r="Q15" i="4"/>
  <c r="P14" i="4"/>
  <c r="Q14" i="4" s="1"/>
  <c r="P13" i="4"/>
  <c r="Q12" i="4" s="1"/>
  <c r="R12"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T20" i="4" s="1"/>
  <c r="U20" i="4" s="1"/>
  <c r="Q21" i="4"/>
  <c r="R21" i="4"/>
  <c r="S21" i="4"/>
  <c r="T21" i="4"/>
  <c r="U21" i="4" s="1"/>
  <c r="V21" i="4" s="1"/>
  <c r="W21" i="4" s="1"/>
  <c r="X21" i="4" s="1"/>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C13" i="6" s="1"/>
  <c r="M4" i="20"/>
  <c r="L4" i="20"/>
  <c r="K4" i="20"/>
  <c r="J4" i="20"/>
  <c r="I4" i="20"/>
  <c r="H4" i="20"/>
  <c r="G4" i="20"/>
  <c r="F4" i="20"/>
  <c r="E4" i="20"/>
  <c r="D4" i="20"/>
  <c r="C4" i="20"/>
  <c r="B4" i="20"/>
  <c r="A4" i="20"/>
  <c r="B3" i="20"/>
  <c r="B2" i="20"/>
  <c r="J4" i="6"/>
  <c r="C4" i="6" s="1"/>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V17" i="5"/>
  <c r="E17" i="5"/>
  <c r="X17" i="5" s="1"/>
  <c r="V18" i="5"/>
  <c r="E18" i="5"/>
  <c r="X18" i="5" s="1"/>
  <c r="V19" i="5"/>
  <c r="E19" i="5"/>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V71" i="5"/>
  <c r="E71" i="5"/>
  <c r="X71" i="5" s="1"/>
  <c r="V72" i="5"/>
  <c r="E72" i="5"/>
  <c r="X72" i="5" s="1"/>
  <c r="V73" i="5"/>
  <c r="E73" i="5"/>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V320" i="5"/>
  <c r="E320" i="5"/>
  <c r="V321" i="5"/>
  <c r="E321" i="5"/>
  <c r="X321" i="5" s="1"/>
  <c r="V322" i="5"/>
  <c r="E322" i="5"/>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V467" i="5"/>
  <c r="E467" i="5"/>
  <c r="X467" i="5" s="1"/>
  <c r="V468" i="5"/>
  <c r="E468" i="5"/>
  <c r="X468" i="5" s="1"/>
  <c r="V469" i="5"/>
  <c r="E469" i="5"/>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V599" i="5"/>
  <c r="E599" i="5"/>
  <c r="X599" i="5" s="1"/>
  <c r="V600" i="5"/>
  <c r="E600" i="5"/>
  <c r="X600" i="5" s="1"/>
  <c r="V601" i="5"/>
  <c r="E601" i="5"/>
  <c r="X601" i="5" s="1"/>
  <c r="V602" i="5"/>
  <c r="E602" i="5"/>
  <c r="X602" i="5" s="1"/>
  <c r="V603" i="5"/>
  <c r="E603" i="5"/>
  <c r="X603" i="5" s="1"/>
  <c r="V604" i="5"/>
  <c r="E604" i="5"/>
  <c r="V605" i="5"/>
  <c r="E605" i="5"/>
  <c r="X605" i="5" s="1"/>
  <c r="V606" i="5"/>
  <c r="E606" i="5"/>
  <c r="X606" i="5" s="1"/>
  <c r="V607" i="5"/>
  <c r="E607" i="5"/>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V692" i="5"/>
  <c r="E692" i="5"/>
  <c r="X692" i="5" s="1"/>
  <c r="V693" i="5"/>
  <c r="E693" i="5"/>
  <c r="X693" i="5" s="1"/>
  <c r="V694" i="5"/>
  <c r="E694" i="5"/>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V722" i="5"/>
  <c r="E722" i="5"/>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V777" i="5"/>
  <c r="E777" i="5"/>
  <c r="X777" i="5" s="1"/>
  <c r="V778" i="5"/>
  <c r="E778" i="5"/>
  <c r="V779" i="5"/>
  <c r="E779" i="5"/>
  <c r="X779" i="5" s="1"/>
  <c r="V780" i="5"/>
  <c r="E780" i="5"/>
  <c r="X780" i="5" s="1"/>
  <c r="V781" i="5"/>
  <c r="E781" i="5"/>
  <c r="X781" i="5" s="1"/>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V833" i="5"/>
  <c r="E833" i="5"/>
  <c r="X833" i="5" s="1"/>
  <c r="V834" i="5"/>
  <c r="E834" i="5"/>
  <c r="X834" i="5" s="1"/>
  <c r="V835" i="5"/>
  <c r="E835" i="5"/>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V879" i="5"/>
  <c r="E879" i="5"/>
  <c r="X879" i="5" s="1"/>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V920" i="5"/>
  <c r="E920" i="5"/>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V974" i="5"/>
  <c r="E974" i="5"/>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V1586" i="5"/>
  <c r="E1586" i="5"/>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V1637" i="5"/>
  <c r="E1637" i="5"/>
  <c r="X1637" i="5" s="1"/>
  <c r="V1638" i="5"/>
  <c r="E1638" i="5"/>
  <c r="X1638" i="5" s="1"/>
  <c r="V1639" i="5"/>
  <c r="E1639" i="5"/>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V2183" i="5"/>
  <c r="E2183" i="5"/>
  <c r="X2183" i="5" s="1"/>
  <c r="V2184" i="5"/>
  <c r="E2184" i="5"/>
  <c r="X2184" i="5" s="1"/>
  <c r="V2185" i="5"/>
  <c r="E2185" i="5"/>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V2294" i="5"/>
  <c r="E2294" i="5"/>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V2339" i="5"/>
  <c r="E2339" i="5"/>
  <c r="X2339" i="5" s="1"/>
  <c r="V2340" i="5"/>
  <c r="E2340" i="5"/>
  <c r="X2340" i="5" s="1"/>
  <c r="V2341" i="5"/>
  <c r="E2341" i="5"/>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V2486" i="5"/>
  <c r="E2486" i="5"/>
  <c r="X2486" i="5" s="1"/>
  <c r="V2487" i="5"/>
  <c r="E2487" i="5"/>
  <c r="X2487" i="5" s="1"/>
  <c r="V2488" i="5"/>
  <c r="E2488" i="5"/>
  <c r="V2489" i="5"/>
  <c r="E2489" i="5"/>
  <c r="X2489" i="5" s="1"/>
  <c r="V2490" i="5"/>
  <c r="E2490" i="5"/>
  <c r="X2490" i="5" s="1"/>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c r="G13" i="6"/>
  <c r="H13" i="6"/>
  <c r="G5" i="6"/>
  <c r="H5" i="6"/>
  <c r="F6" i="6"/>
  <c r="G6" i="6"/>
  <c r="H6" i="6"/>
  <c r="G11" i="6"/>
  <c r="H11" i="6"/>
  <c r="G12" i="6"/>
  <c r="H12" i="6"/>
  <c r="H14" i="6"/>
  <c r="G15" i="6"/>
  <c r="H15" i="6"/>
  <c r="H16" i="6"/>
  <c r="I4" i="6"/>
  <c r="I5" i="6"/>
  <c r="J5" i="6"/>
  <c r="C5" i="6" s="1"/>
  <c r="I6" i="6"/>
  <c r="J6" i="6"/>
  <c r="I9" i="6"/>
  <c r="J9" i="6"/>
  <c r="C9" i="6" s="1"/>
  <c r="I10" i="6"/>
  <c r="J10" i="6"/>
  <c r="C10" i="6" s="1"/>
  <c r="I11" i="6"/>
  <c r="J11" i="6"/>
  <c r="C11" i="6" s="1"/>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2" i="5"/>
  <c r="X34" i="5"/>
  <c r="X40" i="5"/>
  <c r="X46" i="5"/>
  <c r="X50" i="5"/>
  <c r="X58" i="5"/>
  <c r="X64" i="5"/>
  <c r="X70" i="5"/>
  <c r="X73" i="5"/>
  <c r="X82" i="5"/>
  <c r="X88" i="5"/>
  <c r="X94" i="5"/>
  <c r="X100" i="5"/>
  <c r="X104" i="5"/>
  <c r="X112" i="5"/>
  <c r="X118" i="5"/>
  <c r="X124" i="5"/>
  <c r="X130" i="5"/>
  <c r="X136" i="5"/>
  <c r="X148" i="5"/>
  <c r="X160" i="5"/>
  <c r="X164" i="5"/>
  <c r="X166" i="5"/>
  <c r="X178" i="5"/>
  <c r="X184" i="5"/>
  <c r="X190" i="5"/>
  <c r="X196" i="5"/>
  <c r="X202" i="5"/>
  <c r="X206" i="5"/>
  <c r="X208" i="5"/>
  <c r="X226" i="5"/>
  <c r="X232" i="5"/>
  <c r="X234" i="5"/>
  <c r="X238" i="5"/>
  <c r="X256" i="5"/>
  <c r="X262" i="5"/>
  <c r="X265" i="5"/>
  <c r="X268" i="5"/>
  <c r="X274" i="5"/>
  <c r="X280" i="5"/>
  <c r="X282" i="5"/>
  <c r="X292" i="5"/>
  <c r="X295" i="5"/>
  <c r="X304" i="5"/>
  <c r="X310" i="5"/>
  <c r="X319" i="5"/>
  <c r="X320" i="5"/>
  <c r="X322" i="5"/>
  <c r="X328" i="5"/>
  <c r="X334" i="5"/>
  <c r="X340" i="5"/>
  <c r="X346" i="5"/>
  <c r="X352" i="5"/>
  <c r="X370" i="5"/>
  <c r="X373" i="5"/>
  <c r="X376" i="5"/>
  <c r="X382" i="5"/>
  <c r="X400" i="5"/>
  <c r="X403" i="5"/>
  <c r="X406" i="5"/>
  <c r="X412" i="5"/>
  <c r="X418" i="5"/>
  <c r="X424" i="5"/>
  <c r="X436" i="5"/>
  <c r="X442" i="5"/>
  <c r="X451" i="5"/>
  <c r="X454" i="5"/>
  <c r="X460" i="5"/>
  <c r="X464" i="5"/>
  <c r="X466" i="5"/>
  <c r="X469" i="5"/>
  <c r="X472" i="5"/>
  <c r="X496" i="5"/>
  <c r="X502" i="5"/>
  <c r="X526" i="5"/>
  <c r="X529" i="5"/>
  <c r="X532" i="5"/>
  <c r="X538" i="5"/>
  <c r="X544" i="5"/>
  <c r="X556" i="5"/>
  <c r="X568" i="5"/>
  <c r="X574" i="5"/>
  <c r="X578" i="5"/>
  <c r="X584" i="5"/>
  <c r="X586" i="5"/>
  <c r="X598" i="5"/>
  <c r="X604" i="5"/>
  <c r="X607" i="5"/>
  <c r="X610" i="5"/>
  <c r="X628" i="5"/>
  <c r="X632" i="5"/>
  <c r="X637" i="5"/>
  <c r="X640" i="5"/>
  <c r="X646" i="5"/>
  <c r="X652" i="5"/>
  <c r="X658" i="5"/>
  <c r="X670" i="5"/>
  <c r="X676" i="5"/>
  <c r="X680" i="5"/>
  <c r="X688" i="5"/>
  <c r="X691" i="5"/>
  <c r="X694" i="5"/>
  <c r="X706" i="5"/>
  <c r="X712" i="5"/>
  <c r="X718" i="5"/>
  <c r="X721" i="5"/>
  <c r="X722" i="5"/>
  <c r="X724" i="5"/>
  <c r="X730" i="5"/>
  <c r="X742" i="5"/>
  <c r="X745" i="5"/>
  <c r="X748" i="5"/>
  <c r="X760" i="5"/>
  <c r="X766" i="5"/>
  <c r="X776" i="5"/>
  <c r="X778" i="5"/>
  <c r="X784" i="5"/>
  <c r="X790" i="5"/>
  <c r="X796" i="5"/>
  <c r="X805" i="5"/>
  <c r="X808" i="5"/>
  <c r="X826" i="5"/>
  <c r="X830" i="5"/>
  <c r="X832" i="5"/>
  <c r="X835" i="5"/>
  <c r="X838" i="5"/>
  <c r="X850" i="5"/>
  <c r="X862" i="5"/>
  <c r="X865" i="5"/>
  <c r="X868" i="5"/>
  <c r="X878" i="5"/>
  <c r="X880" i="5"/>
  <c r="X892" i="5"/>
  <c r="X898" i="5"/>
  <c r="X904" i="5"/>
  <c r="X910" i="5"/>
  <c r="X919" i="5"/>
  <c r="X920" i="5"/>
  <c r="X928" i="5"/>
  <c r="X934" i="5"/>
  <c r="X943" i="5"/>
  <c r="X952" i="5"/>
  <c r="X958" i="5"/>
  <c r="X964" i="5"/>
  <c r="X970" i="5"/>
  <c r="X973" i="5"/>
  <c r="X974" i="5"/>
  <c r="X976" i="5"/>
  <c r="X994" i="5"/>
  <c r="X997" i="5"/>
  <c r="X1006" i="5"/>
  <c r="X1018" i="5"/>
  <c r="X1034" i="5"/>
  <c r="X1042" i="5"/>
  <c r="X1051" i="5"/>
  <c r="X1066" i="5"/>
  <c r="X1078" i="5"/>
  <c r="X1094" i="5"/>
  <c r="X1102" i="5"/>
  <c r="X1114" i="5"/>
  <c r="X1126" i="5"/>
  <c r="X1138" i="5"/>
  <c r="X1162" i="5"/>
  <c r="X1177" i="5"/>
  <c r="X1186" i="5"/>
  <c r="X1207" i="5"/>
  <c r="X1210" i="5"/>
  <c r="X1234" i="5"/>
  <c r="X1238" i="5"/>
  <c r="X1244" i="5"/>
  <c r="X1246" i="5"/>
  <c r="X1258" i="5"/>
  <c r="X1270" i="5"/>
  <c r="X1282" i="5"/>
  <c r="X1285" i="5"/>
  <c r="X1306" i="5"/>
  <c r="X1315" i="5"/>
  <c r="X1330" i="5"/>
  <c r="X1345" i="5"/>
  <c r="X1354" i="5"/>
  <c r="X1366" i="5"/>
  <c r="X1378" i="5"/>
  <c r="X1390" i="5"/>
  <c r="X1402" i="5"/>
  <c r="X1412" i="5"/>
  <c r="X1414" i="5"/>
  <c r="X1426" i="5"/>
  <c r="X1441" i="5"/>
  <c r="X1450" i="5"/>
  <c r="X1471" i="5"/>
  <c r="X1474" i="5"/>
  <c r="X1498" i="5"/>
  <c r="X1510" i="5"/>
  <c r="X1522" i="5"/>
  <c r="X1528" i="5"/>
  <c r="X1534" i="5"/>
  <c r="X1540" i="5"/>
  <c r="X1543" i="5"/>
  <c r="X1552" i="5"/>
  <c r="X1564" i="5"/>
  <c r="X1570" i="5"/>
  <c r="X1576" i="5"/>
  <c r="X1582" i="5"/>
  <c r="X1585" i="5"/>
  <c r="X1586" i="5"/>
  <c r="X1588" i="5"/>
  <c r="X1594" i="5"/>
  <c r="X1606" i="5"/>
  <c r="X1618" i="5"/>
  <c r="X1624" i="5"/>
  <c r="X1630" i="5"/>
  <c r="X1634" i="5"/>
  <c r="X1636" i="5"/>
  <c r="X1639" i="5"/>
  <c r="X1642" i="5"/>
  <c r="X1648" i="5"/>
  <c r="X1657" i="5"/>
  <c r="X1664" i="5"/>
  <c r="X1666" i="5"/>
  <c r="X1672" i="5"/>
  <c r="X1678" i="5"/>
  <c r="X1684" i="5"/>
  <c r="X1690" i="5"/>
  <c r="X1696" i="5"/>
  <c r="X1702" i="5"/>
  <c r="X1708" i="5"/>
  <c r="X1714" i="5"/>
  <c r="X1726" i="5"/>
  <c r="X1729" i="5"/>
  <c r="X1732" i="5"/>
  <c r="X1738" i="5"/>
  <c r="X1744" i="5"/>
  <c r="X1750" i="5"/>
  <c r="X1754" i="5"/>
  <c r="X1756" i="5"/>
  <c r="X1762" i="5"/>
  <c r="X1771" i="5"/>
  <c r="X1780" i="5"/>
  <c r="X1786" i="5"/>
  <c r="X1787" i="5"/>
  <c r="X1792" i="5"/>
  <c r="X1796" i="5"/>
  <c r="X1798" i="5"/>
  <c r="X1804" i="5"/>
  <c r="X1810" i="5"/>
  <c r="X1816" i="5"/>
  <c r="X1828" i="5"/>
  <c r="X1838" i="5"/>
  <c r="X1840" i="5"/>
  <c r="X1846" i="5"/>
  <c r="X1852" i="5"/>
  <c r="X1858" i="5"/>
  <c r="X1864" i="5"/>
  <c r="X1870" i="5"/>
  <c r="X1876" i="5"/>
  <c r="X1880" i="5"/>
  <c r="X1882" i="5"/>
  <c r="X1894" i="5"/>
  <c r="X1900" i="5"/>
  <c r="X1906" i="5"/>
  <c r="X1912" i="5"/>
  <c r="X1918" i="5"/>
  <c r="X1924" i="5"/>
  <c r="X1928" i="5"/>
  <c r="X1930" i="5"/>
  <c r="X1942" i="5"/>
  <c r="X1954" i="5"/>
  <c r="X1960" i="5"/>
  <c r="X1966" i="5"/>
  <c r="X1972" i="5"/>
  <c r="X1978" i="5"/>
  <c r="X1984" i="5"/>
  <c r="X1990" i="5"/>
  <c r="X1996" i="5"/>
  <c r="X2008" i="5"/>
  <c r="X2020" i="5"/>
  <c r="X2026" i="5"/>
  <c r="X2032" i="5"/>
  <c r="X2035" i="5"/>
  <c r="X2038" i="5"/>
  <c r="X2044" i="5"/>
  <c r="X2050" i="5"/>
  <c r="X2056" i="5"/>
  <c r="X2062" i="5"/>
  <c r="X2071" i="5"/>
  <c r="X2080" i="5"/>
  <c r="X2086" i="5"/>
  <c r="X2092" i="5"/>
  <c r="X2098" i="5"/>
  <c r="X2102" i="5"/>
  <c r="X2104" i="5"/>
  <c r="X2110" i="5"/>
  <c r="X2116" i="5"/>
  <c r="X2122" i="5"/>
  <c r="X2125" i="5"/>
  <c r="X2128" i="5"/>
  <c r="X2140" i="5"/>
  <c r="X2144" i="5"/>
  <c r="X2146" i="5"/>
  <c r="X2152" i="5"/>
  <c r="X2155" i="5"/>
  <c r="X2158" i="5"/>
  <c r="X2164" i="5"/>
  <c r="X2170" i="5"/>
  <c r="X2176" i="5"/>
  <c r="X2180" i="5"/>
  <c r="X2182" i="5"/>
  <c r="X2185" i="5"/>
  <c r="X2188" i="5"/>
  <c r="X2194" i="5"/>
  <c r="X2200" i="5"/>
  <c r="X2206" i="5"/>
  <c r="X2212" i="5"/>
  <c r="X2218" i="5"/>
  <c r="X2224" i="5"/>
  <c r="X2230" i="5"/>
  <c r="X2236" i="5"/>
  <c r="X2248" i="5"/>
  <c r="X2258" i="5"/>
  <c r="X2260" i="5"/>
  <c r="X2263" i="5"/>
  <c r="X2266" i="5"/>
  <c r="X2272" i="5"/>
  <c r="X2278" i="5"/>
  <c r="X2284" i="5"/>
  <c r="X2290" i="5"/>
  <c r="X2293" i="5"/>
  <c r="X2294" i="5"/>
  <c r="X2296" i="5"/>
  <c r="X2308" i="5"/>
  <c r="X2314" i="5"/>
  <c r="X2320" i="5"/>
  <c r="X2326" i="5"/>
  <c r="X2332" i="5"/>
  <c r="X2336" i="5"/>
  <c r="X2338" i="5"/>
  <c r="X2341" i="5"/>
  <c r="X2344" i="5"/>
  <c r="X2356" i="5"/>
  <c r="X2368" i="5"/>
  <c r="X2371" i="5"/>
  <c r="X2374" i="5"/>
  <c r="X2380" i="5"/>
  <c r="X2386" i="5"/>
  <c r="X2392" i="5"/>
  <c r="X2398" i="5"/>
  <c r="X2404" i="5"/>
  <c r="X2408" i="5"/>
  <c r="X2413" i="5"/>
  <c r="X2422" i="5"/>
  <c r="X2428" i="5"/>
  <c r="X2434" i="5"/>
  <c r="X2440" i="5"/>
  <c r="X2443" i="5"/>
  <c r="X2444" i="5"/>
  <c r="X2446" i="5"/>
  <c r="X2452" i="5"/>
  <c r="X2458" i="5"/>
  <c r="X2470" i="5"/>
  <c r="X2482" i="5"/>
  <c r="X2485" i="5"/>
  <c r="X2488" i="5"/>
  <c r="X249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s="1"/>
  <c r="S49" i="4"/>
  <c r="S48" i="4"/>
  <c r="S50" i="4"/>
  <c r="S51" i="4"/>
  <c r="T51" i="4" s="1"/>
  <c r="U51" i="4" s="1"/>
  <c r="V51" i="4" s="1"/>
  <c r="W51" i="4" s="1"/>
  <c r="R17" i="4" l="1"/>
  <c r="S17" i="4" s="1"/>
  <c r="Q16" i="4"/>
  <c r="R16" i="4" s="1"/>
  <c r="R18" i="4"/>
  <c r="S18" i="4" s="1"/>
  <c r="T44" i="4"/>
  <c r="T45" i="4"/>
  <c r="S19" i="4"/>
  <c r="T19" i="4" s="1"/>
  <c r="U19" i="4" s="1"/>
  <c r="V19" i="4" s="1"/>
  <c r="W19" i="4" s="1"/>
  <c r="V20" i="4"/>
  <c r="W20" i="4" s="1"/>
  <c r="X20" i="4" s="1"/>
  <c r="Y20" i="4" s="1"/>
  <c r="Z20" i="4" s="1"/>
  <c r="T50" i="4"/>
  <c r="U50" i="4" s="1"/>
  <c r="V50" i="4" s="1"/>
  <c r="T48" i="4"/>
  <c r="U48" i="4" s="1"/>
  <c r="Y21" i="4"/>
  <c r="Z21" i="4" s="1"/>
  <c r="T46" i="4"/>
  <c r="U43" i="4"/>
  <c r="U44" i="4"/>
  <c r="X51" i="4"/>
  <c r="Y51" i="4" s="1"/>
  <c r="Q13" i="4"/>
  <c r="T42" i="4"/>
  <c r="U42" i="4" s="1"/>
  <c r="T49" i="4"/>
  <c r="D41" i="4"/>
  <c r="D65" i="4"/>
  <c r="A75" i="2"/>
  <c r="A74" i="2"/>
  <c r="A73" i="2"/>
  <c r="A72" i="2"/>
  <c r="A71" i="2"/>
  <c r="A70" i="2"/>
  <c r="A69" i="2"/>
  <c r="G77" i="4"/>
  <c r="G89" i="4"/>
  <c r="G41" i="4"/>
  <c r="G65" i="4"/>
  <c r="G124" i="6" a="1"/>
  <c r="G124" i="6" s="1"/>
  <c r="D114" i="4"/>
  <c r="D53" i="4"/>
  <c r="D77" i="4"/>
  <c r="G101" i="4"/>
  <c r="G53" i="4"/>
  <c r="G114" i="4"/>
  <c r="F124" i="6"/>
  <c r="D89" i="4"/>
  <c r="S16" i="4" l="1"/>
  <c r="R15" i="4"/>
  <c r="T17" i="4"/>
  <c r="T18" i="4"/>
  <c r="U18" i="4"/>
  <c r="V18" i="4" s="1"/>
  <c r="W18" i="4" s="1"/>
  <c r="X18" i="4" s="1"/>
  <c r="Y18" i="4" s="1"/>
  <c r="Z18" i="4" s="1"/>
  <c r="X19" i="4"/>
  <c r="U49" i="4"/>
  <c r="V48" i="4" s="1"/>
  <c r="U47" i="4"/>
  <c r="V47" i="4" s="1"/>
  <c r="U46" i="4"/>
  <c r="V46" i="4" s="1"/>
  <c r="U45" i="4"/>
  <c r="V45" i="4" s="1"/>
  <c r="Y19" i="4"/>
  <c r="Z19" i="4" s="1"/>
  <c r="R13" i="4"/>
  <c r="R14" i="4"/>
  <c r="Z51" i="4"/>
  <c r="AA51" i="4" s="1"/>
  <c r="V43" i="4"/>
  <c r="V42" i="4"/>
  <c r="W42" i="4" s="1"/>
  <c r="W50" i="4"/>
  <c r="X50" i="4" s="1"/>
  <c r="H124" i="6"/>
  <c r="C124" i="6"/>
  <c r="V49" i="4" l="1"/>
  <c r="W49" i="4" s="1"/>
  <c r="V44" i="4"/>
  <c r="W46" i="4"/>
  <c r="W45" i="4"/>
  <c r="X45" i="4" s="1"/>
  <c r="X48" i="4"/>
  <c r="X49" i="4"/>
  <c r="Y49" i="4" s="1"/>
  <c r="Y50" i="4"/>
  <c r="Z50" i="4" s="1"/>
  <c r="AB51" i="4"/>
  <c r="AC51" i="4" s="1"/>
  <c r="S14" i="4"/>
  <c r="S15" i="4"/>
  <c r="S13" i="4"/>
  <c r="S12" i="4"/>
  <c r="T12" i="4" s="1"/>
  <c r="W47" i="4"/>
  <c r="W48" i="4"/>
  <c r="D124" i="6"/>
  <c r="W43" i="4" l="1"/>
  <c r="W44" i="4"/>
  <c r="X44" i="4" s="1"/>
  <c r="Z49" i="4"/>
  <c r="AA49" i="4" s="1"/>
  <c r="X47" i="4"/>
  <c r="Y47" i="4" s="1"/>
  <c r="X46" i="4"/>
  <c r="AA50" i="4"/>
  <c r="AB50" i="4" s="1"/>
  <c r="Y48" i="4"/>
  <c r="Z48" i="4" s="1"/>
  <c r="T15" i="4"/>
  <c r="T16" i="4"/>
  <c r="T14" i="4"/>
  <c r="T13" i="4"/>
  <c r="X42" i="4" l="1"/>
  <c r="Y42" i="4" s="1"/>
  <c r="X43" i="4"/>
  <c r="Y43" i="4" s="1"/>
  <c r="Y44" i="4"/>
  <c r="AB49" i="4"/>
  <c r="AC49" i="4" s="1"/>
  <c r="Z47" i="4"/>
  <c r="AA47" i="4" s="1"/>
  <c r="AA48" i="4"/>
  <c r="AB48" i="4" s="1"/>
  <c r="U13" i="4"/>
  <c r="U12" i="4"/>
  <c r="V12" i="4" s="1"/>
  <c r="U17" i="4"/>
  <c r="V17" i="4" s="1"/>
  <c r="U16" i="4"/>
  <c r="U15" i="4"/>
  <c r="U14" i="4"/>
  <c r="AC50" i="4"/>
  <c r="Y45" i="4"/>
  <c r="Y46" i="4"/>
  <c r="Z46" i="4" s="1"/>
  <c r="Z43" i="4" l="1"/>
  <c r="Z42" i="4"/>
  <c r="AA42" i="4" s="1"/>
  <c r="AA46" i="4"/>
  <c r="AB46" i="4" s="1"/>
  <c r="V14" i="4"/>
  <c r="V13" i="4"/>
  <c r="V15" i="4"/>
  <c r="V16" i="4"/>
  <c r="W16" i="4" s="1"/>
  <c r="W17" i="4"/>
  <c r="X17" i="4" s="1"/>
  <c r="AB47" i="4"/>
  <c r="AC47" i="4" s="1"/>
  <c r="Z44" i="4"/>
  <c r="Z45" i="4"/>
  <c r="AA45" i="4" s="1"/>
  <c r="AC48" i="4"/>
  <c r="AB45" i="4" l="1"/>
  <c r="AC45" i="4" s="1"/>
  <c r="AA43" i="4"/>
  <c r="AA44" i="4"/>
  <c r="AB44" i="4" s="1"/>
  <c r="AC46" i="4"/>
  <c r="Y17" i="4"/>
  <c r="Z17" i="4" s="1"/>
  <c r="W14" i="4"/>
  <c r="W15" i="4"/>
  <c r="X16" i="4" s="1"/>
  <c r="Y16" i="4" s="1"/>
  <c r="W13" i="4"/>
  <c r="W12" i="4"/>
  <c r="X12" i="4" s="1"/>
  <c r="AC44" i="4" l="1"/>
  <c r="X14" i="4"/>
  <c r="X13" i="4"/>
  <c r="X15" i="4"/>
  <c r="AB43" i="4"/>
  <c r="AC43" i="4" s="1"/>
  <c r="AB42" i="4"/>
  <c r="AC42" i="4" s="1"/>
  <c r="Y13" i="4" l="1"/>
  <c r="Y12" i="4"/>
  <c r="Z12" i="4" s="1"/>
  <c r="Y14" i="4"/>
  <c r="Y15" i="4"/>
  <c r="Z15" i="4" l="1"/>
  <c r="Z16" i="4"/>
  <c r="Z13" i="4"/>
  <c r="AA13" i="4" s="1" a="1"/>
  <c r="AA13" i="4" s="1"/>
  <c r="AA14" i="4" s="1" a="1"/>
  <c r="AA14" i="4" s="1"/>
  <c r="Z14" i="4"/>
  <c r="AA12" i="4"/>
  <c r="A116" i="6" l="1"/>
  <c r="G116" i="6" s="1"/>
  <c r="B32" i="4"/>
  <c r="AA15" i="4" a="1"/>
  <c r="AA15" i="4" s="1"/>
  <c r="B30" i="4"/>
  <c r="A114" i="6"/>
  <c r="G114" i="6" s="1"/>
  <c r="B31" i="4"/>
  <c r="A115" i="6"/>
  <c r="G115" i="6" s="1"/>
  <c r="A117" i="6" l="1"/>
  <c r="G117" i="6" s="1"/>
  <c r="B33" i="4"/>
  <c r="O30" i="4"/>
  <c r="A17" i="6"/>
  <c r="M30" i="4"/>
  <c r="G7" i="6"/>
  <c r="H7" i="6" s="1"/>
  <c r="AA16" i="4" a="1"/>
  <c r="AA16" i="4" s="1"/>
  <c r="AA17" i="4" s="1" a="1"/>
  <c r="AA17" i="4" s="1"/>
  <c r="A19" i="6"/>
  <c r="M32" i="4"/>
  <c r="O32" i="4"/>
  <c r="M31" i="4"/>
  <c r="A18" i="6"/>
  <c r="O31" i="4"/>
  <c r="B35" i="4" l="1"/>
  <c r="A119" i="6"/>
  <c r="G119" i="6" s="1"/>
  <c r="M33" i="4"/>
  <c r="O33" i="4"/>
  <c r="A20" i="6"/>
  <c r="P54" i="4"/>
  <c r="P42" i="4"/>
  <c r="B42" i="4" s="1"/>
  <c r="F40" i="6"/>
  <c r="F29" i="6"/>
  <c r="H29" i="6" s="1"/>
  <c r="F18" i="6"/>
  <c r="H18" i="6" s="1"/>
  <c r="F41" i="6"/>
  <c r="F30" i="6"/>
  <c r="H30" i="6" s="1"/>
  <c r="F19" i="6"/>
  <c r="H19" i="6" s="1"/>
  <c r="P55" i="4"/>
  <c r="P43" i="4"/>
  <c r="B43" i="4" s="1"/>
  <c r="P56" i="4"/>
  <c r="P44" i="4"/>
  <c r="B44" i="4" s="1"/>
  <c r="D7" i="6"/>
  <c r="C7" i="6"/>
  <c r="B34" i="4"/>
  <c r="A118" i="6"/>
  <c r="G118" i="6" s="1"/>
  <c r="F39" i="6"/>
  <c r="F28" i="6"/>
  <c r="H28" i="6" s="1"/>
  <c r="F17" i="6"/>
  <c r="H17" i="6" s="1"/>
  <c r="AA18" i="4" a="1"/>
  <c r="AA18" i="4" s="1"/>
  <c r="F98" i="6" l="1"/>
  <c r="H98" i="6" s="1"/>
  <c r="F114" i="6"/>
  <c r="F50" i="6"/>
  <c r="H39" i="6"/>
  <c r="F42" i="6"/>
  <c r="F20" i="6"/>
  <c r="H20" i="6" s="1"/>
  <c r="F31" i="6"/>
  <c r="H31" i="6" s="1"/>
  <c r="M43" i="4"/>
  <c r="A29" i="6"/>
  <c r="B121" i="4"/>
  <c r="B91" i="4"/>
  <c r="B55" i="4"/>
  <c r="B79" i="4"/>
  <c r="B67" i="4"/>
  <c r="B103" i="4"/>
  <c r="P57" i="4"/>
  <c r="P45" i="4"/>
  <c r="B45" i="4" s="1"/>
  <c r="D19" i="6"/>
  <c r="C19" i="6"/>
  <c r="C30" i="6"/>
  <c r="D30" i="6"/>
  <c r="K116" i="6"/>
  <c r="H41" i="6"/>
  <c r="F116" i="6"/>
  <c r="H116" i="6" s="1"/>
  <c r="F52" i="6"/>
  <c r="F100" i="6"/>
  <c r="H100" i="6" s="1"/>
  <c r="AA19" i="4" a="1"/>
  <c r="AA19" i="4" s="1"/>
  <c r="D18" i="6"/>
  <c r="C18" i="6"/>
  <c r="K115" i="6"/>
  <c r="D29" i="6"/>
  <c r="C29" i="6"/>
  <c r="A120" i="6"/>
  <c r="B36" i="4"/>
  <c r="M34" i="4"/>
  <c r="A21" i="6"/>
  <c r="O34" i="4"/>
  <c r="D17" i="6"/>
  <c r="C17" i="6"/>
  <c r="D28" i="6"/>
  <c r="K114" i="6"/>
  <c r="C28" i="6"/>
  <c r="F115" i="6"/>
  <c r="H115" i="6" s="1"/>
  <c r="F99" i="6"/>
  <c r="H99" i="6" s="1"/>
  <c r="H40" i="6"/>
  <c r="F51" i="6"/>
  <c r="M44" i="4"/>
  <c r="A30" i="6"/>
  <c r="A28" i="6"/>
  <c r="M42" i="4"/>
  <c r="B104" i="4"/>
  <c r="B68" i="4"/>
  <c r="B80" i="4"/>
  <c r="B92" i="4"/>
  <c r="B122" i="4"/>
  <c r="B56" i="4"/>
  <c r="B66" i="4"/>
  <c r="B54" i="4"/>
  <c r="B102" i="4"/>
  <c r="B120" i="4"/>
  <c r="B90" i="4"/>
  <c r="B78" i="4"/>
  <c r="A22" i="6"/>
  <c r="M35" i="4"/>
  <c r="O35" i="4"/>
  <c r="P46" i="4" l="1"/>
  <c r="B46" i="4" s="1"/>
  <c r="P58" i="4"/>
  <c r="M121" i="4"/>
  <c r="A99" i="6"/>
  <c r="M102" i="4"/>
  <c r="A83" i="6"/>
  <c r="F21" i="6"/>
  <c r="H21" i="6" s="1"/>
  <c r="F32" i="6"/>
  <c r="H32" i="6" s="1"/>
  <c r="F43" i="6"/>
  <c r="A50" i="6"/>
  <c r="M66" i="4"/>
  <c r="F62" i="6"/>
  <c r="H51" i="6"/>
  <c r="D31" i="6"/>
  <c r="K117" i="6"/>
  <c r="C31" i="6"/>
  <c r="M56" i="4"/>
  <c r="A41" i="6"/>
  <c r="C40" i="6"/>
  <c r="D40" i="6"/>
  <c r="D20" i="6"/>
  <c r="C20" i="6"/>
  <c r="M122" i="4"/>
  <c r="A100" i="6"/>
  <c r="D99" i="6"/>
  <c r="C99" i="6"/>
  <c r="A31" i="6"/>
  <c r="M45" i="4"/>
  <c r="H42" i="6"/>
  <c r="F101" i="6"/>
  <c r="H101" i="6" s="1"/>
  <c r="F117" i="6"/>
  <c r="H117" i="6" s="1"/>
  <c r="F53" i="6"/>
  <c r="B93" i="4"/>
  <c r="B69" i="4"/>
  <c r="B81" i="4"/>
  <c r="B57" i="4"/>
  <c r="B123" i="4"/>
  <c r="B105" i="4"/>
  <c r="B37" i="4"/>
  <c r="A121" i="6"/>
  <c r="M103" i="4"/>
  <c r="A84" i="6"/>
  <c r="C39" i="6"/>
  <c r="D39" i="6"/>
  <c r="M120" i="4"/>
  <c r="A98" i="6"/>
  <c r="D115" i="6"/>
  <c r="C115" i="6"/>
  <c r="P59" i="4"/>
  <c r="P47" i="4"/>
  <c r="B47" i="4" s="1"/>
  <c r="M80" i="4"/>
  <c r="A63" i="6"/>
  <c r="A52" i="6"/>
  <c r="M68" i="4"/>
  <c r="D100" i="6"/>
  <c r="C100" i="6"/>
  <c r="A51" i="6"/>
  <c r="M67" i="4"/>
  <c r="H50" i="6"/>
  <c r="F61" i="6"/>
  <c r="M92" i="4"/>
  <c r="A74" i="6"/>
  <c r="F33" i="6"/>
  <c r="H33" i="6" s="1"/>
  <c r="F22" i="6"/>
  <c r="H22" i="6" s="1"/>
  <c r="F44" i="6"/>
  <c r="A85" i="6"/>
  <c r="M104" i="4"/>
  <c r="H52" i="6"/>
  <c r="F63" i="6"/>
  <c r="A62" i="6"/>
  <c r="M79" i="4"/>
  <c r="H114" i="6"/>
  <c r="B2" i="6"/>
  <c r="A39" i="6"/>
  <c r="M54" i="4"/>
  <c r="O36" i="4"/>
  <c r="A23" i="6"/>
  <c r="M36" i="4"/>
  <c r="M78" i="4"/>
  <c r="A61" i="6"/>
  <c r="D116" i="6"/>
  <c r="C116" i="6"/>
  <c r="A40" i="6"/>
  <c r="M55" i="4"/>
  <c r="C98" i="6"/>
  <c r="D98" i="6"/>
  <c r="M90" i="4"/>
  <c r="A72" i="6"/>
  <c r="D41" i="6"/>
  <c r="C41" i="6"/>
  <c r="A73" i="6"/>
  <c r="M91" i="4"/>
  <c r="AA20" i="4" a="1"/>
  <c r="AA20" i="4" s="1"/>
  <c r="D33" i="6" l="1"/>
  <c r="K119" i="6"/>
  <c r="C33" i="6"/>
  <c r="M81" i="4"/>
  <c r="A64" i="6"/>
  <c r="M47" i="4"/>
  <c r="A33" i="6"/>
  <c r="M69" i="4"/>
  <c r="A53" i="6"/>
  <c r="A75" i="6"/>
  <c r="M93" i="4"/>
  <c r="F102" i="6"/>
  <c r="H102" i="6" s="1"/>
  <c r="F118" i="6"/>
  <c r="H118" i="6" s="1"/>
  <c r="H43" i="6"/>
  <c r="F54" i="6"/>
  <c r="C114" i="6"/>
  <c r="D114" i="6"/>
  <c r="H61" i="6"/>
  <c r="F72" i="6"/>
  <c r="H53" i="6"/>
  <c r="F64" i="6"/>
  <c r="K118" i="6"/>
  <c r="D32" i="6"/>
  <c r="C32" i="6"/>
  <c r="M37" i="4"/>
  <c r="A24" i="6"/>
  <c r="O37" i="4"/>
  <c r="D117" i="6"/>
  <c r="C117" i="6"/>
  <c r="C21" i="6"/>
  <c r="D21" i="6"/>
  <c r="D50" i="6"/>
  <c r="C50" i="6"/>
  <c r="D101" i="6"/>
  <c r="C101" i="6"/>
  <c r="D42" i="6"/>
  <c r="C42" i="6"/>
  <c r="B38" i="4"/>
  <c r="A122" i="6"/>
  <c r="AA21" i="4" a="1"/>
  <c r="AA21" i="4" s="1"/>
  <c r="F94" i="6"/>
  <c r="B95" i="4"/>
  <c r="B125" i="4"/>
  <c r="B107" i="4"/>
  <c r="B71" i="4"/>
  <c r="B59" i="4"/>
  <c r="B83" i="4"/>
  <c r="F74" i="6"/>
  <c r="H63" i="6"/>
  <c r="M105" i="4"/>
  <c r="A86" i="6"/>
  <c r="B82" i="4"/>
  <c r="B94" i="4"/>
  <c r="B70" i="4"/>
  <c r="B58" i="4"/>
  <c r="B124" i="4"/>
  <c r="B106" i="4"/>
  <c r="M123" i="4"/>
  <c r="A101" i="6"/>
  <c r="D51" i="6"/>
  <c r="C51" i="6"/>
  <c r="M46" i="4"/>
  <c r="A32" i="6"/>
  <c r="D52" i="6"/>
  <c r="C52" i="6"/>
  <c r="F119" i="6"/>
  <c r="H119" i="6" s="1"/>
  <c r="F103" i="6"/>
  <c r="H103" i="6" s="1"/>
  <c r="H44" i="6"/>
  <c r="F55" i="6"/>
  <c r="P60" i="4"/>
  <c r="P48" i="4"/>
  <c r="B48" i="4" s="1"/>
  <c r="C22" i="6"/>
  <c r="D22" i="6"/>
  <c r="A42" i="6"/>
  <c r="M57" i="4"/>
  <c r="F73" i="6"/>
  <c r="H62" i="6"/>
  <c r="B39" i="4" l="1"/>
  <c r="A123" i="6"/>
  <c r="AA22" i="4"/>
  <c r="AA23" i="4" s="1"/>
  <c r="C102" i="6"/>
  <c r="D102" i="6"/>
  <c r="H73" i="6"/>
  <c r="F84" i="6"/>
  <c r="H84" i="6" s="1"/>
  <c r="H64" i="6"/>
  <c r="F75" i="6"/>
  <c r="D53" i="6"/>
  <c r="C53" i="6"/>
  <c r="A66" i="6"/>
  <c r="M83" i="4"/>
  <c r="H72" i="6"/>
  <c r="F83" i="6"/>
  <c r="H83" i="6" s="1"/>
  <c r="D61" i="6"/>
  <c r="C61" i="6"/>
  <c r="A65" i="6"/>
  <c r="M82" i="4"/>
  <c r="C63" i="6"/>
  <c r="D63" i="6"/>
  <c r="B126" i="4"/>
  <c r="B96" i="4"/>
  <c r="B72" i="4"/>
  <c r="B108" i="4"/>
  <c r="B60" i="4"/>
  <c r="B84" i="4"/>
  <c r="H55" i="6"/>
  <c r="F66" i="6"/>
  <c r="A44" i="6"/>
  <c r="M59" i="4"/>
  <c r="A102" i="6"/>
  <c r="M124" i="4"/>
  <c r="A87" i="6"/>
  <c r="M106" i="4"/>
  <c r="A43" i="6"/>
  <c r="M58" i="4"/>
  <c r="P49" i="4"/>
  <c r="B49" i="4" s="1"/>
  <c r="P61" i="4"/>
  <c r="F65" i="6"/>
  <c r="H54" i="6"/>
  <c r="A103" i="6"/>
  <c r="M125" i="4"/>
  <c r="C119" i="6"/>
  <c r="D119" i="6"/>
  <c r="C43" i="6"/>
  <c r="D43" i="6"/>
  <c r="F85" i="6"/>
  <c r="H85" i="6" s="1"/>
  <c r="H74" i="6"/>
  <c r="M48" i="4"/>
  <c r="A34" i="6"/>
  <c r="A55" i="6"/>
  <c r="M71" i="4"/>
  <c r="C44" i="6"/>
  <c r="D44" i="6"/>
  <c r="A88" i="6"/>
  <c r="M107" i="4"/>
  <c r="C103" i="6"/>
  <c r="D103" i="6"/>
  <c r="O38" i="4"/>
  <c r="M38" i="4"/>
  <c r="A25" i="6"/>
  <c r="M70" i="4"/>
  <c r="A54" i="6"/>
  <c r="M95" i="4"/>
  <c r="A77" i="6"/>
  <c r="D62" i="6"/>
  <c r="C62" i="6"/>
  <c r="A76" i="6"/>
  <c r="M94" i="4"/>
  <c r="F111" i="6"/>
  <c r="H111" i="6" s="1"/>
  <c r="F95" i="6"/>
  <c r="H94" i="6"/>
  <c r="F110" i="6"/>
  <c r="H110" i="6" s="1"/>
  <c r="F109" i="6"/>
  <c r="H109" i="6" s="1"/>
  <c r="F108" i="6"/>
  <c r="H108" i="6" s="1"/>
  <c r="D118" i="6"/>
  <c r="C118" i="6"/>
  <c r="D54" i="6" l="1"/>
  <c r="C54" i="6"/>
  <c r="F77" i="6"/>
  <c r="H66" i="6"/>
  <c r="D108" i="6"/>
  <c r="C108" i="6"/>
  <c r="F76" i="6"/>
  <c r="H65" i="6"/>
  <c r="C55" i="6"/>
  <c r="D55" i="6"/>
  <c r="A67" i="6"/>
  <c r="M84" i="4"/>
  <c r="D83" i="6"/>
  <c r="C83" i="6"/>
  <c r="Q41" i="4"/>
  <c r="B41" i="4" s="1"/>
  <c r="A27" i="6" s="1"/>
  <c r="Q53" i="4"/>
  <c r="D72" i="6"/>
  <c r="C72" i="6"/>
  <c r="M49" i="4"/>
  <c r="A35" i="6"/>
  <c r="A89" i="6"/>
  <c r="M108" i="4"/>
  <c r="D109" i="6"/>
  <c r="C109" i="6"/>
  <c r="D110" i="6"/>
  <c r="C110" i="6"/>
  <c r="H95" i="6"/>
  <c r="F96" i="6"/>
  <c r="H96" i="6" s="1"/>
  <c r="D85" i="6"/>
  <c r="C85" i="6"/>
  <c r="D111" i="6"/>
  <c r="C111" i="6"/>
  <c r="B97" i="4"/>
  <c r="B73" i="4"/>
  <c r="B109" i="4"/>
  <c r="B61" i="4"/>
  <c r="B85" i="4"/>
  <c r="B127" i="4"/>
  <c r="P50" i="4"/>
  <c r="B50" i="4" s="1"/>
  <c r="P62" i="4"/>
  <c r="H75" i="6"/>
  <c r="F86" i="6"/>
  <c r="H86" i="6" s="1"/>
  <c r="A56" i="6"/>
  <c r="M72" i="4"/>
  <c r="C64" i="6"/>
  <c r="D64" i="6"/>
  <c r="O39" i="4"/>
  <c r="M39" i="4"/>
  <c r="A26" i="6"/>
  <c r="C74" i="6"/>
  <c r="D74" i="6"/>
  <c r="D84" i="6"/>
  <c r="C84" i="6"/>
  <c r="A45" i="6"/>
  <c r="M60" i="4"/>
  <c r="C94" i="6"/>
  <c r="D94" i="6"/>
  <c r="A78" i="6"/>
  <c r="M96" i="4"/>
  <c r="A104" i="6"/>
  <c r="M126" i="4"/>
  <c r="D73" i="6"/>
  <c r="C73" i="6"/>
  <c r="M109" i="4" l="1"/>
  <c r="A90" i="6"/>
  <c r="M73" i="4"/>
  <c r="A57" i="6"/>
  <c r="D65" i="6"/>
  <c r="C65" i="6"/>
  <c r="F87" i="6"/>
  <c r="H87" i="6" s="1"/>
  <c r="H76" i="6"/>
  <c r="A79" i="6"/>
  <c r="M97" i="4"/>
  <c r="C75" i="6"/>
  <c r="D75" i="6"/>
  <c r="C96" i="6"/>
  <c r="D96" i="6"/>
  <c r="B77" i="4"/>
  <c r="A60" i="6" s="1"/>
  <c r="B131" i="4"/>
  <c r="A108" i="6" s="1"/>
  <c r="B135" i="4"/>
  <c r="A110" i="6" s="1"/>
  <c r="B53" i="4"/>
  <c r="A38" i="6" s="1"/>
  <c r="B101" i="4"/>
  <c r="A82" i="6" s="1"/>
  <c r="B115" i="4"/>
  <c r="A94" i="6" s="1"/>
  <c r="B117" i="4"/>
  <c r="A95" i="6" s="1"/>
  <c r="B65" i="4"/>
  <c r="A49" i="6" s="1"/>
  <c r="B119" i="4"/>
  <c r="A97" i="6" s="1"/>
  <c r="B133" i="4"/>
  <c r="A109" i="6" s="1"/>
  <c r="B137" i="4"/>
  <c r="A111" i="6" s="1"/>
  <c r="B89" i="4"/>
  <c r="A71" i="6" s="1"/>
  <c r="D66" i="6"/>
  <c r="C66" i="6"/>
  <c r="H77" i="6"/>
  <c r="H125" i="6" s="1"/>
  <c r="D2" i="6" s="1"/>
  <c r="F88" i="6"/>
  <c r="H88" i="6" s="1"/>
  <c r="B128" i="4"/>
  <c r="B110" i="4"/>
  <c r="B98" i="4"/>
  <c r="B62" i="4"/>
  <c r="B74" i="4"/>
  <c r="B86" i="4"/>
  <c r="D86" i="6"/>
  <c r="C86" i="6"/>
  <c r="D95" i="6"/>
  <c r="C95" i="6"/>
  <c r="A105" i="6"/>
  <c r="M127" i="4"/>
  <c r="P51" i="4"/>
  <c r="B51" i="4" s="1"/>
  <c r="P63" i="4"/>
  <c r="M50" i="4"/>
  <c r="A36" i="6"/>
  <c r="M85" i="4"/>
  <c r="A68" i="6"/>
  <c r="A46" i="6"/>
  <c r="M61" i="4"/>
  <c r="D76" i="6" l="1"/>
  <c r="C76" i="6"/>
  <c r="M110" i="4"/>
  <c r="A91" i="6"/>
  <c r="C87" i="6"/>
  <c r="D87" i="6"/>
  <c r="A37" i="6"/>
  <c r="M51" i="4"/>
  <c r="A58" i="6"/>
  <c r="M74" i="4"/>
  <c r="A80" i="6"/>
  <c r="M98" i="4"/>
  <c r="A106" i="6"/>
  <c r="M128" i="4"/>
  <c r="D88" i="6"/>
  <c r="C88" i="6"/>
  <c r="D77" i="6"/>
  <c r="C77" i="6"/>
  <c r="B99" i="4"/>
  <c r="B111" i="4"/>
  <c r="B87" i="4"/>
  <c r="B129" i="4"/>
  <c r="B63" i="4"/>
  <c r="B75" i="4"/>
  <c r="A69" i="6"/>
  <c r="M86" i="4"/>
  <c r="A47" i="6"/>
  <c r="M62" i="4"/>
  <c r="M75" i="4" l="1"/>
  <c r="A59" i="6"/>
  <c r="A48" i="6"/>
  <c r="M63" i="4"/>
  <c r="A92" i="6"/>
  <c r="M111" i="4"/>
  <c r="A70" i="6"/>
  <c r="M87" i="4"/>
  <c r="A107" i="6"/>
  <c r="M129" i="4"/>
  <c r="A81" i="6"/>
  <c r="M9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<sst xmlns="http://schemas.openxmlformats.org/spreadsheetml/2006/main" count="28451" uniqueCount="20161">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</sst>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無断転載・再配布禁止。</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031ECDA-7F36-4DB0-A286-4FA81256A733}"/>
    </customSheetView>
    <customSheetView guid="{C59130F4-2E03-5E48-94CE-6E4A0484DB9E}" showAutoFilter="1">
      <selection activeCell="E4" sqref="E4"/>
      <pageMargins left="0" right="0" top="0" bottom="0" header="0" footer="0"/>
      <pageSetup paperSize="9" orientation="portrait"/>
      <headerFooter alignWithMargins="0"/>
      <autoFilter ref="B1:N1" xr:uid="{B80B3533-6DFB-453E-8FD3-0B7101C8AF15}"/>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8CD6778-9C8F-4D17-A7C0-1AC23AC99E06}"/>
    </customSheetView>
    <customSheetView guid="{C59130F4-2E03-5E48-94CE-6E4A0484DB9E}" showAutoFilter="1">
      <selection activeCell="C1" sqref="C1:D65536"/>
      <pageMargins left="0" right="0" top="0" bottom="0" header="0" footer="0"/>
      <pageSetup orientation="portrait"/>
      <headerFooter alignWithMargins="0"/>
      <autoFilter ref="B1:C1" xr:uid="{FB7973C5-570A-4BC5-8078-10A30CD6A104}"/>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RMIウェブサイト：www.responsiblemineralsinitiative.org/</v>
      </c>
      <c r="B1" s="178"/>
    </row>
    <row r="2" spans="1:2" ht="15">
      <c r="A2" s="93" t="str">
        <f ca="1">OFFSET(L!$C$1,MATCH("Instructions"&amp;ADDRESS(ROW(),COLUMN(),4),L!$A:$A,0)-1,SL,,)</f>
        <v>始めに</v>
      </c>
      <c r="B2" s="178"/>
    </row>
    <row r="3" spans="1:2" ht="168.75" customHeight="1">
      <c r="A3" s="92"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78"/>
    </row>
    <row r="4" spans="1:2" ht="16.5" customHeight="1">
      <c r="A4" s="216"/>
      <c r="B4" s="178"/>
    </row>
    <row r="5" spans="1:2" ht="42" customHeight="1">
      <c r="A5" s="217" t="str">
        <f ca="1">OFFSET(L!$C$1,MATCH("Instructions"&amp;ADDRESS(ROW(),COLUMN(),4),L!$A:$A,0)-1,SL,,)</f>
        <v>会社情報の記入（7～26行）に関する解説。
回答は英語(半角)で入力してください。</v>
      </c>
      <c r="B5" s="178"/>
    </row>
    <row r="6" spans="1:2" ht="35.25" customHeight="1">
      <c r="A6" s="93" t="str">
        <f ca="1">OFFSET(L!$C$1,MATCH("Instructions"&amp;ADDRESS(ROW(),COLUMN(),4),L!$A:$A,0)-1,SL,,)</f>
        <v>注：(*)のある欄は必須回答項目です。</v>
      </c>
      <c r="B6" s="178"/>
    </row>
    <row r="7" spans="1:2" ht="48" customHeight="1">
      <c r="A7" s="195"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78"/>
    </row>
    <row r="8" spans="1:2" ht="285">
      <c r="A8" s="195"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78"/>
    </row>
    <row r="9" spans="1:2" ht="60">
      <c r="A9" s="195" t="str">
        <f ca="1">OFFSET(L!$C$1,MATCH("Instructions"&amp;ADDRESS(ROW(),COLUMN(),4),L!$A:$A,0)-1,SL,,)</f>
        <v>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v>
      </c>
      <c r="B9" s="178"/>
    </row>
    <row r="10" spans="1:2" ht="34.5" customHeight="1">
      <c r="A10" s="92" t="str">
        <f ca="1">OFFSET(L!$C$1,MATCH("Instructions"&amp;ADDRESS(ROW(),COLUMN(),4),L!$A:$A,0)-1,SL,,)</f>
        <v>3.  貴社固有の識別番号又はコードを記入してください（DUNSナンバー、VATナンバー、顧客固有番号等）。</v>
      </c>
      <c r="B10" s="178"/>
    </row>
    <row r="11" spans="1:2" ht="20.25" customHeight="1">
      <c r="A11" s="92" t="str">
        <f ca="1">OFFSET(L!$C$1,MATCH("Instructions"&amp;ADDRESS(ROW(),COLUMN(),4),L!$A:$A,0)-1,SL,,)</f>
        <v>4. 固有の識別番号又はコードの発行元を記入してください（「DUNS」「VAT」「顧客」等）。</v>
      </c>
      <c r="B11" s="178"/>
    </row>
    <row r="12" spans="1:2" ht="20.25" customHeight="1">
      <c r="A12" s="92" t="str">
        <f ca="1">OFFSET(L!$C$1,MATCH("Instructions"&amp;ADDRESS(ROW(),COLUMN(),4),L!$A:$A,0)-1,SL,,)</f>
        <v>5. 貴社の住所を省略せずに記入してください（番地、市、州/都道府県、国、郵便番号） 。このフィールドは任意です。</v>
      </c>
      <c r="B12" s="178"/>
    </row>
    <row r="13" spans="1:2" ht="35.25" customHeight="1">
      <c r="A13" s="92" t="str">
        <f ca="1">OFFSET(L!$C$1,MATCH("Instructions"&amp;ADDRESS(ROW(),COLUMN(),4),L!$A:$A,0)-1,SL,,)</f>
        <v>6. 申告内容に関する連絡先の名前を記入してください。このフィールドは記入必須です。</v>
      </c>
      <c r="B13" s="178"/>
    </row>
    <row r="14" spans="1:2" ht="33" customHeight="1">
      <c r="A14" s="9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4" s="178"/>
    </row>
    <row r="15" spans="1:2" ht="20.25" customHeight="1">
      <c r="A15" s="92" t="str">
        <f ca="1">OFFSET(L!$C$1,MATCH("Instructions"&amp;ADDRESS(ROW(),COLUMN(),4),L!$A:$A,0)-1,SL,,)</f>
        <v>8. 連絡先電話番号を記入してください。このフィールドは記入必須です。</v>
      </c>
      <c r="B15" s="178"/>
    </row>
    <row r="16" spans="1:2" ht="49.5" customHeight="1">
      <c r="A16" s="92" t="str">
        <f ca="1">OFFSET(L!$C$1,MATCH("Instructions"&amp;ADDRESS(ROW(),COLUMN(),4),L!$A:$A,0)-1,SL,,)</f>
        <v>9.申告内容の回答責任者の名前を記入してください。連絡先と異なる人でも構いません。回答責任者を「同上」又は同様の表現は避けてください。このフィールドは記入必須です。</v>
      </c>
      <c r="B16" s="178"/>
    </row>
    <row r="17" spans="1:2" ht="32.25" customHeight="1">
      <c r="A17" s="92" t="str">
        <f ca="1">OFFSET(L!$C$1,MATCH("Instructions"&amp;ADDRESS(ROW(),COLUMN(),4),L!$A:$A,0)-1,SL,,)</f>
        <v>10. 回答責任者の役職を記入してください。このフィールドは任意です。</v>
      </c>
      <c r="B17" s="178"/>
    </row>
    <row r="18" spans="1:2" ht="30">
      <c r="A18" s="92" t="str">
        <f ca="1">OFFSET(L!$C$1,MATCH("Instructions"&amp;ADDRESS(ROW(),COLUMN(),4),L!$A:$A,0)-1,SL,,)</f>
        <v>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8" s="178"/>
    </row>
    <row r="19" spans="1:2" ht="31.5" customHeight="1">
      <c r="A19" s="92" t="str">
        <f ca="1">OFFSET(L!$C$1,MATCH("Instructions"&amp;ADDRESS(ROW(),COLUMN(),4),L!$A:$A,0)-1,SL,,)</f>
        <v>12. 回答責任者の電話番号を記入してください。このフィールドは任意です。</v>
      </c>
      <c r="B19" s="178"/>
    </row>
    <row r="20" spans="1:2" ht="35.5" customHeight="1">
      <c r="A20" s="92" t="str">
        <f ca="1">OFFSET(L!$C$1,MATCH("Instructions"&amp;ADDRESS(ROW(),COLUMN(),4),L!$A:$A,0)-1,SL,,)</f>
        <v>13. このテンプレートの作成日をDD-MMM-YYYY（例: 01-JAN-2012）の形式で記入してください。このフィールドは記入必須です。</v>
      </c>
      <c r="B20" s="178"/>
    </row>
    <row r="21" spans="1:2" ht="40.5" customHeight="1">
      <c r="A21" s="92" t="str">
        <f ca="1">OFFSET(L!$C$1,MATCH("Instructions"&amp;ADDRESS(ROW(),COLUMN(),4),L!$A:$A,0)-1,SL,,)</f>
        <v>14. 例えば、ファイル名を「会社名-日付.xlsx」として保存します（日付はYYYY-MM-DDで記述）。</v>
      </c>
      <c r="B21" s="178"/>
    </row>
    <row r="22" spans="1:2" ht="17.5" customHeight="1">
      <c r="A22" s="216"/>
      <c r="B22" s="178"/>
    </row>
    <row r="23" spans="1:2" ht="42.75" customHeight="1">
      <c r="A23" s="93" t="str">
        <f ca="1">OFFSET(L!$C$1,MATCH("Instructions"&amp;ADDRESS(ROW(),COLUMN(),4),L!$A:$A,0)-1,SL,,)</f>
        <v>デュー・ディリジェンスに関する6つの質問（28 - 107行）に対する解説。
回答は英語（半角）で入力してください。</v>
      </c>
      <c r="B23" s="178"/>
    </row>
    <row r="24" spans="1:2" ht="30">
      <c r="A24" s="93" t="str">
        <f ca="1">OFFSET(L!$C$1,MATCH("Instructions"&amp;ADDRESS(ROW(),COLUMN(),4),L!$A:$A,0)-1,SL,,)</f>
        <v>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v>
      </c>
      <c r="B24" s="178"/>
    </row>
    <row r="25" spans="1:2" ht="30.75" customHeight="1">
      <c r="A25" s="93" t="str">
        <f ca="1">OFFSET(L!$C$1,MATCH("Instructions"&amp;ADDRESS(ROW(),COLUMN(),4),L!$A:$A,0)-1,SL,,)</f>
        <v>回答を補足する必要がある場合は、備考欄に記入してください。</v>
      </c>
      <c r="B25" s="178"/>
    </row>
    <row r="26" spans="1:2" ht="46.5" customHeight="1">
      <c r="A26" s="93" t="str">
        <f ca="1">OFFSET(L!$C$1,MATCH("Instructions"&amp;ADDRESS(ROW(),COLUMN(),4),L!$A:$A,0)-1,SL,,)</f>
        <v>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v>
      </c>
      <c r="B26" s="178"/>
    </row>
    <row r="27" spans="1:2" ht="105">
      <c r="A27" s="92" t="str">
        <f ca="1">OFFSET(L!$C$1,MATCH("Instructions"&amp;ADDRESS(ROW(),COLUMN(),4),L!$A:$A,0)-1,SL,,)</f>
        <v>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v>
      </c>
      <c r="B27" s="178"/>
    </row>
    <row r="28" spans="1:2" ht="36" customHeight="1">
      <c r="A28" s="92" t="str">
        <f ca="1">OFFSET(L!$C$1,MATCH("Instructions"&amp;ADDRESS(ROW(),COLUMN(),4),L!$A:$A,0)-1,SL,,)</f>
        <v>「No（いいえ）」という回答に対して、コメント欄に具体的な内容の記入を要求する企業もあります。</v>
      </c>
      <c r="B28" s="178"/>
    </row>
    <row r="29" spans="1:2" ht="150">
      <c r="A29" s="92" t="str">
        <f ca="1">OFFSET(L!$C$1,MATCH("Instructions"&amp;ADDRESS(ROW(),COLUMN(),4),L!$A:$A,0)-1,SL,,)</f>
        <v>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v>
      </c>
      <c r="B29" s="178"/>
    </row>
    <row r="30" spans="1:2" ht="90">
      <c r="A30" s="92" t="str">
        <f ca="1">OFFSET(L!$C$1,MATCH("Instructions"&amp;ADDRESS(ROW(),COLUMN(),4),L!$A:$A,0)-1,SL,,)</f>
        <v>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v>
      </c>
      <c r="B30" s="178"/>
    </row>
    <row r="31" spans="1:2" ht="105">
      <c r="A31" s="92" t="str">
        <f ca="1">OFFSET(L!$C$1,MATCH("Instructions"&amp;ADDRESS(ROW(),COLUMN(),4),L!$A:$A,0)-1,SL,,)</f>
        <v>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v>
      </c>
      <c r="B31" s="178"/>
    </row>
    <row r="32" spans="1:2" ht="180">
      <c r="A32" s="92" t="str">
        <f ca="1">OFFSET(L!$C$1,MATCH("Instructions"&amp;ADDRESS(ROW(),COLUMN(),4),L!$A:$A,0)-1,SL,,)</f>
        <v>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v>
      </c>
      <c r="B32" s="178"/>
    </row>
    <row r="33" spans="1:2" ht="45">
      <c r="A33" s="92" t="str">
        <f ca="1">OFFSET(L!$C$1,MATCH("Instructions"&amp;ADDRESS(ROW(),COLUMN(),4),L!$A:$A,0)-1,SL,,)</f>
        <v>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v>
      </c>
      <c r="B33" s="178"/>
    </row>
    <row r="34" spans="1:2" ht="45">
      <c r="A34" s="92"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v>
      </c>
      <c r="B34" s="178"/>
    </row>
    <row r="35" spans="1:2" ht="15">
      <c r="A35" s="226"/>
      <c r="B35" s="178"/>
    </row>
    <row r="36" spans="1:2" ht="68.5" customHeight="1">
      <c r="A36" s="217" t="str">
        <f ca="1">OFFSET(L!$C$1,MATCH("Instructions"&amp;ADDRESS(ROW(),COLUMN(),4),L!$A:$A,0)-1,SL,,)</f>
        <v>質問A～Gの記入方法について（行113～137）。対象となる鉱物に対する質問1及び質問2の回答が「Yes（はい）」の場合、A～Gまでの質問は必須となります。　
英語のみで回答してください。</v>
      </c>
      <c r="B36" s="178"/>
    </row>
    <row r="37" spans="1:2" ht="90">
      <c r="A37" s="217"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7" s="178"/>
    </row>
    <row r="38" spans="1:2" ht="30">
      <c r="A38" s="92" t="str">
        <f ca="1">OFFSET(L!$C$1,MATCH("Instructions"&amp;ADDRESS(ROW(),COLUMN(),4),L!$A:$A,0)-1,SL,,)</f>
        <v>A. これは、責任ある鉱物調達方針が企業にあるかどうかを明らかにする申告です。「Yes（はい）」又は「No（いいえ）」で回答してください。
このフィールドは記入必須です。</v>
      </c>
      <c r="B38" s="178"/>
    </row>
    <row r="39" spans="1:2" ht="45">
      <c r="A39" s="92"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v>
      </c>
      <c r="B39" s="178"/>
    </row>
    <row r="40" spans="1:2" ht="45">
      <c r="A40" s="92" t="str">
        <f ca="1">OFFSET(L!$C$1,MATCH("Instructions"&amp;ADDRESS(ROW(),COLUMN(),4),L!$A:$A,0)-1,SL,,)</f>
        <v>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40" s="178"/>
    </row>
    <row r="41" spans="1:2" ht="90">
      <c r="A41" s="92"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1" s="178"/>
    </row>
    <row r="42" spans="1:2" ht="135">
      <c r="A42" s="92"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2" s="178"/>
    </row>
    <row r="43" spans="1:2" ht="120">
      <c r="A43" s="92"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3" s="178"/>
    </row>
    <row r="44" spans="1:2" ht="30">
      <c r="A44" s="92"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4" s="178"/>
    </row>
    <row r="45" spans="1:2" ht="16" customHeight="1">
      <c r="A45" s="216"/>
      <c r="B45" s="178"/>
    </row>
    <row r="46" spans="1:2" ht="60">
      <c r="A46" s="93" t="str">
        <f ca="1">OFFSET(L!$C$1,MATCH("Instructions"&amp;ADDRESS(ROW(),COLUMN(),4),L!$A:$A,0)-1,SL,,)</f>
        <v>Smelter List（製錬業者リスト）シートの記入に関する解説。
回答は英語（半角）で入力してください。
注：(*)のある欄は必須項目です。</v>
      </c>
      <c r="B46" s="178"/>
    </row>
    <row r="47" spans="1:2" ht="63.75" customHeight="1">
      <c r="A47" s="93"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7" s="178"/>
    </row>
    <row r="48" spans="1:2" ht="52" customHeight="1">
      <c r="A48" s="92"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78"/>
    </row>
    <row r="49" spans="1:2" ht="43.5" customHeight="1">
      <c r="A49" s="92" t="str">
        <f ca="1">OFFSET(L!$C$1,MATCH("Instructions"&amp;ADDRESS(ROW(),COLUMN(),4),L!$A:$A,0)-1,SL,,)</f>
        <v>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v>
      </c>
      <c r="B49" s="178"/>
    </row>
    <row r="50" spans="1:2" ht="60">
      <c r="A50" s="92"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78"/>
    </row>
    <row r="51" spans="1:2" ht="30">
      <c r="A51" s="92"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78"/>
    </row>
    <row r="52" spans="1:2" ht="45.75" customHeight="1">
      <c r="A52" s="92"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78"/>
    </row>
    <row r="53" spans="1:2" ht="45">
      <c r="A53" s="9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78"/>
    </row>
    <row r="54" spans="1:2" ht="30">
      <c r="A54" s="92"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78"/>
    </row>
    <row r="55" spans="1:2" ht="35.5" customHeight="1">
      <c r="A55" s="92" t="str">
        <f ca="1">OFFSET(L!$C$1,MATCH("Instructions"&amp;ADDRESS(ROW(),COLUMN(),4),L!$A:$A,0)-1,SL,,)</f>
        <v>8. 製錬業者所在地：番地　－　製錬業者の所在する番地を記入してください。</v>
      </c>
      <c r="B55" s="178"/>
    </row>
    <row r="56" spans="1:2" ht="15">
      <c r="A56" s="92" t="str">
        <f ca="1">OFFSET(L!$C$1,MATCH("Instructions"&amp;ADDRESS(ROW(),COLUMN(),4),L!$A:$A,0)-1,SL,,)</f>
        <v>9. 製錬業者所在地：市　－　製錬業者の所在する市を記入してください。</v>
      </c>
      <c r="B56" s="178"/>
    </row>
    <row r="57" spans="1:2" ht="34" customHeight="1">
      <c r="A57" s="92" t="str">
        <f ca="1">OFFSET(L!$C$1,MATCH("Instructions"&amp;ADDRESS(ROW(),COLUMN(),4),L!$A:$A,0)-1,SL,,)</f>
        <v>10. 製錬業者所在地： 州／県／省（該当する場合のみ回答）　－　製錬業者の所在する州又は県を記入してください。</v>
      </c>
      <c r="B57" s="178"/>
    </row>
    <row r="58" spans="1:2" ht="150">
      <c r="A58" s="92"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78"/>
    </row>
    <row r="59" spans="1:2" ht="30">
      <c r="A59" s="92"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78"/>
    </row>
    <row r="60" spans="1:2" ht="45">
      <c r="A60" s="92"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78"/>
    </row>
    <row r="61" spans="1:2" ht="45">
      <c r="A61" s="92"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78"/>
    </row>
    <row r="62" spans="1:2" ht="100" customHeight="1">
      <c r="A62" s="92"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78"/>
    </row>
    <row r="63" spans="1:2" ht="15">
      <c r="A63" s="92" t="str">
        <f ca="1">OFFSET(L!$C$1,MATCH("Instructions"&amp;ADDRESS(ROW(),COLUMN(),4),L!$A:$A,0)-1,SL,,)</f>
        <v>16. 備考　－　製錬業者に関するコメントがあれば備考欄に記述してください。例：製錬業者はYYY社に買収されている</v>
      </c>
      <c r="B63" s="178"/>
    </row>
    <row r="64" spans="1:2" ht="15">
      <c r="A64" s="216"/>
      <c r="B64" s="178"/>
    </row>
    <row r="65" spans="1:2" ht="30">
      <c r="A65" s="217" t="str">
        <f ca="1">OFFSET(L!$C$1,MATCH("Instructions"&amp;ADDRESS(ROW(),COLUMN(),4),L!$A:$A,0)-1,SL,,)</f>
        <v>Mine List（鉱山施設リスト）シートの記入に関する解説
回答は英語（半角）で入力してください。</v>
      </c>
      <c r="B65" s="178"/>
    </row>
    <row r="66" spans="1:2" ht="30">
      <c r="A66" s="92" t="str">
        <f ca="1">OFFSET(L!$C$1,MATCH("Instructions"&amp;ADDRESS(ROW(),COLUMN(),4),L!$A:$A,0)-1,SL,,)</f>
        <v>1. 金属 － ドロップダウンメニューを使用して、鉱山施設情報を入力する該当金属を選択してください。金属は、質問 1 と 2 で対象となる鉱物について「はい」と答えた場合にのみ表示されます。</v>
      </c>
      <c r="B66" s="178"/>
    </row>
    <row r="67" spans="1:2" ht="15">
      <c r="A67" s="92" t="str">
        <f ca="1">OFFSET(L!$C$1,MATCH("Instructions"&amp;ADDRESS(ROW(),COLUMN(),4),L!$A:$A,0)-1,SL,,)</f>
        <v>2. この鉱山施設を調達元にしている製錬業者の名称 - 可能な場合は、リストアップされた鉱山施設または採掘場を調達元にしている製錬業者の名称を記入する。</v>
      </c>
      <c r="B67" s="178"/>
    </row>
    <row r="68" spans="1:2" ht="15">
      <c r="A68" s="92" t="str">
        <f ca="1">OFFSET(L!$C$1,MATCH("Instructions"&amp;ADDRESS(ROW(),COLUMN(),4),L!$A:$A,0)-1,SL,,)</f>
        <v>3.  鉱山施設名－鉱山施設名を記入してください。</v>
      </c>
      <c r="B68" s="178"/>
    </row>
    <row r="69" spans="1:2" ht="30">
      <c r="A69" s="92" t="str">
        <f ca="1">OFFSET(L!$C$1,MATCH("Instructions"&amp;ADDRESS(ROW(),COLUMN(),4),L!$A:$A,0)-1,SL,,)</f>
        <v>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v>
      </c>
      <c r="B69" s="178"/>
    </row>
    <row r="70" spans="1:2" ht="15">
      <c r="A70" s="92" t="str">
        <f ca="1">OFFSET(L!$C$1,MATCH("Instructions"&amp;ADDRESS(ROW(),COLUMN(),4),L!$A:$A,0)-1,SL,,)</f>
        <v>5.鉱山施設識別番号の発行元　－　これはD列に入力された鉱山施設識別番号の発行元です。</v>
      </c>
      <c r="B70" s="178"/>
    </row>
    <row r="71" spans="1:2" ht="15">
      <c r="A71" s="92" t="str">
        <f ca="1">OFFSET(L!$C$1,MATCH("Instructions"&amp;ADDRESS(ROW(),COLUMN(),4),L!$A:$A,0)-1,SL,,)</f>
        <v>6. 鉱山施設所在地：国　－　ドロップダウンメニューの中から、鉱山施設の所在する国を選択してください。</v>
      </c>
      <c r="B71" s="178"/>
    </row>
    <row r="72" spans="1:2" ht="15">
      <c r="A72" s="92" t="str">
        <f ca="1">OFFSET(L!$C$1,MATCH("Instructions"&amp;ADDRESS(ROW(),COLUMN(),4),L!$A:$A,0)-1,SL,,)</f>
        <v>7.  鉱山施設所在地：番地　－　鉱山施設の所在する番地を記入してください。</v>
      </c>
      <c r="B72" s="178"/>
    </row>
    <row r="73" spans="1:2" ht="15">
      <c r="A73" s="92" t="str">
        <f ca="1">OFFSET(L!$C$1,MATCH("Instructions"&amp;ADDRESS(ROW(),COLUMN(),4),L!$A:$A,0)-1,SL,,)</f>
        <v>8.  鉱山施設所在地：市　－　鉱山施設の所在する市を記入してください。</v>
      </c>
      <c r="B73" s="178"/>
    </row>
    <row r="74" spans="1:2" ht="15">
      <c r="A74" s="92" t="str">
        <f ca="1">OFFSET(L!$C$1,MATCH("Instructions"&amp;ADDRESS(ROW(),COLUMN(),4),L!$A:$A,0)-1,SL,,)</f>
        <v>9.  鉱山施設所在地： 州／県／省（該当する場合のみ回答）　－　鉱山施設の所在する州又は県を記入してください。</v>
      </c>
      <c r="B74" s="178"/>
    </row>
    <row r="75" spans="1:2" ht="75">
      <c r="A75" s="92" t="str">
        <f ca="1">OFFSET(L!$C$1,MATCH("Instructions"&amp;ADDRESS(ROW(),COLUMN(),4),L!$A:$A,0)-1,SL,,)</f>
        <v>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v>
      </c>
      <c r="B75" s="178"/>
    </row>
    <row r="76" spans="1:2" ht="30">
      <c r="A76" s="92" t="str">
        <f ca="1">OFFSET(L!$C$1,MATCH("Instructions"&amp;ADDRESS(ROW(),COLUMN(),4),L!$A:$A,0)-1,SL,,)</f>
        <v>11. 鉱山施設連絡先電子メール　－　上記鉱山施設連絡先担当者のメールアドレスを記入してください。
例：John.Smith@MineXXX.com 　この欄を記入する前に、「鉱山施設連絡先担当者名」の説明を確認してください。</v>
      </c>
      <c r="B76" s="178"/>
    </row>
    <row r="77" spans="1:2" ht="45">
      <c r="A77" s="92" t="str">
        <f ca="1">OFFSET(L!$C$1,MATCH("Instructions"&amp;ADDRESS(ROW(),COLUMN(),4),L!$A:$A,0)-1,SL,,)</f>
        <v>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v>
      </c>
      <c r="B77" s="178"/>
    </row>
    <row r="78" spans="1:2" ht="15">
      <c r="A78" s="92" t="str">
        <f ca="1">OFFSET(L!$C$1,MATCH("Instructions"&amp;ADDRESS(ROW(),COLUMN(),4),L!$A:$A,0)-1,SL,,)</f>
        <v>13. 備考　－　鉱山施設に関するコメントがあれば備考欄に記述してください。例：鉱山施設はYYY社に買収されている</v>
      </c>
      <c r="B78" s="178"/>
    </row>
    <row r="79" spans="1:2" ht="15">
      <c r="A79" s="216"/>
      <c r="B79" s="178"/>
    </row>
    <row r="80" spans="1:2" ht="75">
      <c r="A80" s="217" t="str">
        <f ca="1">OFFSET(L!$C$1,MATCH("Instructions"&amp;ADDRESS(ROW(),COLUMN(),4),L!$A:$A,0)-1,SL,,)</f>
        <v>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v>
      </c>
      <c r="B80" s="178"/>
    </row>
    <row r="81" spans="1:2" ht="15">
      <c r="A81" s="216"/>
      <c r="B81" s="178"/>
    </row>
    <row r="82" spans="1:2" ht="18" customHeight="1">
      <c r="A82" s="93" t="str">
        <f ca="1">OFFSET(L!$C$1,MATCH("Instructions"&amp;ADDRESS(ROW(),COLUMN(),4),L!$A:$A,0)-1,SL,,)</f>
        <v>利用規約</v>
      </c>
      <c r="B82" s="178"/>
    </row>
    <row r="83" spans="1:2" ht="90">
      <c r="A83" s="93"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83" s="178"/>
    </row>
    <row r="84" spans="1:2" ht="45">
      <c r="A84" s="93"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84" s="178"/>
    </row>
    <row r="85" spans="1:2" ht="45">
      <c r="A85" s="93"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85" s="178"/>
    </row>
    <row r="86" spans="1:2" ht="90">
      <c r="A86" s="93"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86" s="178"/>
    </row>
    <row r="87" spans="1:2" ht="45">
      <c r="A87" s="93"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87" s="178"/>
    </row>
    <row r="88" spans="1:2" ht="15">
      <c r="A88" s="93" t="str">
        <f ca="1">OFFSET(L!$C$1,MATCH("Instructions"&amp;ADDRESS(ROW(),COLUMN(),4),L!$A:$A,0)-1,SL,,)</f>
        <v>リストもしくはツールへのアクセス、又はその利用によって、またそれを考慮して、使用者は前述の事項に同意するものとします。</v>
      </c>
      <c r="B88" s="178"/>
    </row>
    <row r="89" spans="1:2" ht="15">
      <c r="A89" s="92" t="str">
        <f ca="1">OFFSET(L!$C$1,MATCH("General"&amp;"Cpy",L!$A:$A,0)-1,SL,,)</f>
        <v>© 2025 Responsible Minerals Initiative. 無断転載・再配布禁止。</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項目</v>
      </c>
      <c r="C2" s="176" t="str">
        <f ca="1">OFFSET(L!$C$1,MATCH("Definitions"&amp;ADDRESS(ROW(),COLUMN(),4),L!$A:$A,0)-1,SL,,)</f>
        <v>定義</v>
      </c>
      <c r="D2" s="398"/>
      <c r="E2" s="177"/>
    </row>
    <row r="3" spans="1:8" ht="30">
      <c r="A3" s="175"/>
      <c r="B3" s="176" t="str">
        <f ca="1">OFFSET(L!$C$1,MATCH("Definitions"&amp;ADDRESS(ROW(),COLUMN(),4),L!$A:$A,0)-1,SL,,)</f>
        <v>回答責任者</v>
      </c>
      <c r="C3" s="176" t="str">
        <f ca="1">OFFSET(L!$C$1,MATCH("Definitions"&amp;ADDRESS(ROW(),COLUMN(),4),L!$A:$A,0)-1,SL,,)</f>
        <v>この欄は、申告内容の回答責任者を特定します。回答責任者は連絡先と異なる人でもかまいません。「同上」又は同様の表現は避けてください。</v>
      </c>
      <c r="D3" s="398"/>
      <c r="E3" s="178"/>
    </row>
    <row r="4" spans="1:8" ht="60">
      <c r="A4" s="175"/>
      <c r="B4" s="176" t="str">
        <f ca="1">OFFSET(L!$C$1,MATCH("Definitions"&amp;ADDRESS(ROW(),COLUMN(),4),L!$A:$A,0)-1,SL,,)</f>
        <v>コバルト精製業者</v>
      </c>
      <c r="C4" s="176" t="str">
        <f ca="1">OFFSET(L!$C$1,MATCH("Definitions"&amp;ADDRESS(ROW(),COLUMN(),4),L!$A:$A,0)-1,SL,,)</f>
        <v>コバルトの濃縮物、中間物、またはリサイクル材を加工し、川下製造プロセスで直接使用するためのコバルト製品を製造する企業。</v>
      </c>
      <c r="D4" s="398"/>
      <c r="E4" s="178" t="s">
        <v>13</v>
      </c>
    </row>
    <row r="5" spans="1:8" ht="90">
      <c r="A5" s="175"/>
      <c r="B5" s="176" t="str">
        <f ca="1">OFFSET(L!$C$1,MATCH("Definitions"&amp;ADDRESS(ROW(),COLUMN(),4),L!$A:$A,0)-1,SL,,)</f>
        <v>紛争地域および高リスク地域（CAHRA)</v>
      </c>
      <c r="C5" s="176"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98"/>
      <c r="E5" s="178"/>
    </row>
    <row r="6" spans="1:8" ht="45">
      <c r="A6" s="175"/>
      <c r="B6" s="176" t="str">
        <f ca="1">OFFSET(L!$C$1,MATCH("Definitions"&amp;ADDRESS(ROW(),COLUMN(),4),L!$A:$A,0)-1,SL,,)</f>
        <v>銅加工業者*</v>
      </c>
      <c r="C6" s="176" t="str">
        <f ca="1">OFFSET(L!$C$1,MATCH("Definitions"&amp;ADDRESS(ROW(),COLUMN(),4),L!$A:$A,0)-1,SL,,)</f>
        <v>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v>
      </c>
      <c r="D6" s="398"/>
      <c r="E6" s="178"/>
    </row>
    <row r="7" spans="1:8" ht="91.5" customHeight="1">
      <c r="A7" s="175"/>
      <c r="B7" s="176" t="str">
        <f ca="1">OFFSET(L!$C$1,MATCH("Definitions"&amp;ADDRESS(ROW(),COLUMN(),4),L!$A:$A,0)-1,SL,,)</f>
        <v>申告範囲またはクラス</v>
      </c>
      <c r="C7" s="176"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7" s="398"/>
      <c r="E7" s="178" t="s">
        <v>14</v>
      </c>
    </row>
    <row r="8" spans="1:8" ht="91.5" customHeight="1">
      <c r="A8" s="175"/>
      <c r="B8" s="176" t="str">
        <f ca="1">OFFSET(L!$C$1,MATCH("Definitions"&amp;ADDRESS(ROW(),COLUMN(),4),L!$A:$A,0)-1,SL,,)</f>
        <v>デュー・ディリジェンス</v>
      </c>
      <c r="C8" s="176"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8" s="398"/>
      <c r="E8" s="178"/>
    </row>
    <row r="9" spans="1:8" ht="45">
      <c r="A9" s="175"/>
      <c r="B9" s="176" t="str">
        <f ca="1">OFFSET(L!$C$1,MATCH("Definitions"&amp;ADDRESS(ROW(),COLUMN(),4),L!$A:$A,0)-1,SL,,)</f>
        <v>天然黒鉛*</v>
      </c>
      <c r="C9" s="176" t="str">
        <f ca="1">OFFSET(L!$C$1,MATCH("Definitions"&amp;ADDRESS(ROW(),COLUMN(),4),L!$A:$A,0)-1,SL,,)</f>
        <v>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v>
      </c>
      <c r="D9" s="398"/>
      <c r="E9" s="178" t="s">
        <v>15</v>
      </c>
    </row>
    <row r="10" spans="1:8" ht="75">
      <c r="A10" s="175"/>
      <c r="B10" s="176" t="str">
        <f ca="1">OFFSET(L!$C$1,MATCH("Definitions"&amp;ADDRESS(ROW(),COLUMN(),4),L!$A:$A,0)-1,SL,,)</f>
        <v>黒鉛加工業者*</v>
      </c>
      <c r="C10" s="176" t="str">
        <f ca="1">OFFSET(L!$C$1,MATCH("Definitions"&amp;ADDRESS(ROW(),COLUMN(),4),L!$A:$A,0)-1,SL,,)</f>
        <v>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v>
      </c>
      <c r="D10" s="398"/>
      <c r="E10" s="178" t="s">
        <v>16</v>
      </c>
    </row>
    <row r="11" spans="1:8" ht="45">
      <c r="A11" s="175"/>
      <c r="B11" s="176" t="str">
        <f ca="1">OFFSET(L!$C$1,MATCH("Definitions"&amp;ADDRESS(ROW(),COLUMN(),4),L!$A:$A,0)-1,SL,,)</f>
        <v>独立第三者監査法人</v>
      </c>
      <c r="C11" s="176"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11" s="398"/>
      <c r="E11" s="178" t="s">
        <v>15</v>
      </c>
      <c r="H11" s="155">
        <v>14</v>
      </c>
    </row>
    <row r="12" spans="1:8" ht="30">
      <c r="A12" s="175"/>
      <c r="B12" s="176" t="str">
        <f ca="1">OFFSET(L!$C$1,MATCH("Definitions"&amp;ADDRESS(ROW(),COLUMN(),4),L!$A:$A,0)-1,SL,,)</f>
        <v>意図的な添加</v>
      </c>
      <c r="C12" s="176" t="str">
        <f ca="1">OFFSET(L!$C$1,MATCH("Definitions"&amp;ADDRESS(ROW(),COLUMN(),4),L!$A:$A,0)-1,SL,,)</f>
        <v>意図的な添加：物質が製品ライフサイクルの１回（以上）の過程で、特別な性質、反応や品質を与えることを目的に使用されること。</v>
      </c>
      <c r="D12" s="398"/>
      <c r="E12" s="178"/>
    </row>
    <row r="13" spans="1:8" ht="60">
      <c r="A13" s="175"/>
      <c r="B13" s="176" t="str">
        <f ca="1">OFFSET(L!$C$1,MATCH("Definitions"&amp;ADDRESS(ROW(),COLUMN(),4),L!$A:$A,0)-1,SL,,)</f>
        <v>リチウム加工業者*</v>
      </c>
      <c r="C13" s="176" t="str">
        <f ca="1">OFFSET(L!$C$1,MATCH("Definitions"&amp;ADDRESS(ROW(),COLUMN(),4),L!$A:$A,0)-1,SL,,)</f>
        <v>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v>
      </c>
      <c r="D13" s="398"/>
      <c r="E13" s="178"/>
    </row>
    <row r="14" spans="1:8" ht="75">
      <c r="A14" s="175"/>
      <c r="B14" s="176" t="str">
        <f ca="1">OFFSET(L!$C$1,MATCH("Definitions"&amp;ADDRESS(ROW(),COLUMN(),4),L!$A:$A,0)-1,SL,,)</f>
        <v>経済協力開発機構（OECD）</v>
      </c>
      <c r="C14" s="176"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4" s="398"/>
      <c r="E14" s="178"/>
    </row>
    <row r="15" spans="1:8" ht="15">
      <c r="A15" s="175"/>
      <c r="B15" s="176" t="str">
        <f ca="1">OFFSET(L!$C$1,MATCH("Definitions"&amp;ADDRESS(ROW(),COLUMN(),4),L!$A:$A,0)-1,SL,,)</f>
        <v>マイカ（天然）</v>
      </c>
      <c r="C15" s="176" t="str">
        <f ca="1">OFFSET(L!$C$1,MATCH("Definitions"&amp;ADDRESS(ROW(),COLUMN(),4),L!$A:$A,0)-1,SL,,)</f>
        <v>天然マイカは、白雲母及び金雲母のように、採掘されるか天然に発生する鉱物です。</v>
      </c>
      <c r="D15" s="398"/>
      <c r="E15" s="178"/>
    </row>
    <row r="16" spans="1:8" ht="45">
      <c r="A16" s="175"/>
      <c r="B16" s="176" t="str">
        <f ca="1">OFFSET(L!$C$1,MATCH("Definitions"&amp;ADDRESS(ROW(),COLUMN(),4),L!$A:$A,0)-1,SL,,)</f>
        <v>マイカ（合成）</v>
      </c>
      <c r="C16" s="176" t="str">
        <f ca="1">OFFSET(L!$C$1,MATCH("Definitions"&amp;ADDRESS(ROW(),COLUMN(),4),L!$A:$A,0)-1,SL,,)</f>
        <v>合成マイカ（フッ素金雲母）は、マグネシウム、アルミニウム及びシリコンのような材料で構成されている人工材料です。</v>
      </c>
      <c r="D16" s="398"/>
      <c r="E16" s="178" t="s">
        <v>15</v>
      </c>
    </row>
    <row r="17" spans="1:5" ht="60">
      <c r="A17" s="175"/>
      <c r="B17" s="176" t="str">
        <f ca="1">OFFSET(L!$C$1,MATCH("Definitions"&amp;ADDRESS(ROW(),COLUMN(),4),L!$A:$A,0)-1,SL,,)</f>
        <v>マイカ加工業者</v>
      </c>
      <c r="C17" s="176"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7" s="398"/>
      <c r="E17" s="178"/>
    </row>
    <row r="18" spans="1:5" ht="60">
      <c r="A18" s="175"/>
      <c r="B18" s="176" t="str">
        <f ca="1">OFFSET(L!$C$1,MATCH("Definitions"&amp;ADDRESS(ROW(),COLUMN(),4),L!$A:$A,0)-1,SL,,)</f>
        <v>ニッケル加工業者*</v>
      </c>
      <c r="C18" s="176" t="str">
        <f ca="1">OFFSET(L!$C$1,MATCH("Definitions"&amp;ADDRESS(ROW(),COLUMN(),4),L!$A:$A,0)-1,SL,,)</f>
        <v>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v>
      </c>
      <c r="D18" s="398"/>
      <c r="E18" s="178"/>
    </row>
    <row r="19" spans="1:5" ht="60">
      <c r="A19" s="175"/>
      <c r="B19" s="176" t="str">
        <f ca="1">OFFSET(L!$C$1,MATCH("Definitions"&amp;ADDRESS(ROW(),COLUMN(),4),L!$A:$A,0)-1,SL,,)</f>
        <v>加工業者</v>
      </c>
      <c r="C19" s="176" t="str">
        <f ca="1">OFFSET(L!$C$1,MATCH("Definitions"&amp;ADDRESS(ROW(),COLUMN(),4),L!$A:$A,0)-1,SL,,)</f>
        <v>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v>
      </c>
      <c r="D19" s="398"/>
      <c r="E19" s="178"/>
    </row>
    <row r="20" spans="1:5" ht="30">
      <c r="A20" s="175"/>
      <c r="B20" s="176" t="str">
        <f ca="1">OFFSET(L!$C$1,MATCH("Definitions"&amp;ADDRESS(ROW(),COLUMN(),4),L!$A:$A,0)-1,SL,,)</f>
        <v>製品</v>
      </c>
      <c r="C20" s="176" t="str">
        <f ca="1">OFFSET(L!$C$1,MATCH("Definitions"&amp;ADDRESS(ROW(),COLUMN(),4),L!$A:$A,0)-1,SL,,)</f>
        <v>企業の製品又は完成品とは、製造や生産の最終段階を終了し、流通又は顧客への販売が可能になっている材料や品目です。</v>
      </c>
      <c r="D20" s="398"/>
      <c r="E20" s="178"/>
    </row>
    <row r="21" spans="1:5" ht="75">
      <c r="A21" s="175"/>
      <c r="B21" s="176" t="str">
        <f ca="1">OFFSET(L!$C$1,MATCH("Definitions"&amp;ADDRESS(ROW(),COLUMN(),4),L!$A:$A,0)-1,SL,,)</f>
        <v>再生利用品又はスクラップ起源
Recycled and Scrap Sources</v>
      </c>
      <c r="C21" s="176" t="str">
        <f ca="1">OFFSET(L!$C$1,MATCH("Definitions"&amp;ADDRESS(ROW(),COLUMN(),4),L!$A:$A,0)-1,SL,,)</f>
        <v>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v>
      </c>
      <c r="D21" s="398"/>
      <c r="E21" s="178" t="s">
        <v>15</v>
      </c>
    </row>
    <row r="22" spans="1:5" ht="75">
      <c r="A22" s="175"/>
      <c r="B22" s="176" t="str">
        <f ca="1">OFFSET(L!$C$1,MATCH("Definitions"&amp;ADDRESS(ROW(),COLUMN(),4),L!$A:$A,0)-1,SL,,)</f>
        <v>Responsible Business Alliance (RBA)</v>
      </c>
      <c r="C22" s="176" t="str">
        <f ca="1">OFFSET(L!$C$1,MATCH("Definitions"&amp;ADDRESS(ROW(),COLUMN(),4),L!$A:$A,0)-1,SL,,)</f>
        <v>2004年に設立されたResponsible Business Alliance（RBA）は、責任あるエレクトロニクスサプライチェーン専門の世界最大の産業連合です。
(http://www.responsiblebusiness.org)</v>
      </c>
      <c r="D22" s="398"/>
      <c r="E22" s="178" t="s">
        <v>16</v>
      </c>
    </row>
    <row r="23" spans="1:5" ht="45">
      <c r="A23" s="175"/>
      <c r="B23" s="176" t="str">
        <f ca="1">OFFSET(L!$C$1,MATCH("Definitions"&amp;ADDRESS(ROW(),COLUMN(),4),L!$A:$A,0)-1,SL,,)</f>
        <v>責任ある鉱物保証プロセス (RMAP)　Responsible Minerals Assurance Process(RMAP)</v>
      </c>
      <c r="C23" s="176"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98"/>
      <c r="E23" s="178"/>
    </row>
    <row r="24" spans="1:5" ht="90">
      <c r="A24" s="175"/>
      <c r="B24" s="176" t="str">
        <f ca="1">OFFSET(L!$C$1,MATCH("Definitions"&amp;ADDRESS(ROW(),COLUMN(),4),L!$A:$A,0)-1,SL,,)</f>
        <v>責任ある鉱物イニシアチブ(RMI) Responsible Minerals Initiative (RMI)</v>
      </c>
      <c r="C24" s="176"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24" s="398"/>
      <c r="E24" s="178" t="s">
        <v>15</v>
      </c>
    </row>
    <row r="25" spans="1:5" ht="120">
      <c r="A25" s="175"/>
      <c r="B25" s="176" t="str">
        <f ca="1">OFFSET(L!$C$1,MATCH("Definitions"&amp;ADDRESS(ROW(),COLUMN(),4),L!$A:$A,0)-1,SL,,)</f>
        <v>RMAP適合製錬業者リスト</v>
      </c>
      <c r="C25" s="176"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25" s="398"/>
      <c r="E25" s="178" t="s">
        <v>13</v>
      </c>
    </row>
    <row r="26" spans="1:5" ht="60">
      <c r="A26" s="175"/>
      <c r="B26" s="176" t="str">
        <f ca="1">OFFSET(L!$C$1,MATCH("Definitions"&amp;ADDRESS(ROW(),COLUMN(),4),L!$A:$A,0)-1,SL,,)</f>
        <v>製錬業者</v>
      </c>
      <c r="C26" s="176"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6" s="398"/>
      <c r="E26" s="178"/>
    </row>
    <row r="27" spans="1:5" ht="45">
      <c r="A27" s="175"/>
      <c r="B27" s="176" t="str">
        <f ca="1">OFFSET(L!$C$1,MATCH("Definitions"&amp;ADDRESS(ROW(),COLUMN(),4),L!$A:$A,0)-1,SL,,)</f>
        <v>製錬業者識別番号</v>
      </c>
      <c r="C27" s="176"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7" s="398"/>
      <c r="E27" s="178"/>
    </row>
    <row r="28" spans="1:5" ht="15">
      <c r="A28" s="175"/>
      <c r="B28" s="400" t="str">
        <f ca="1">OFFSET(L!$C$1,MATCH("Definitions"&amp;ADDRESS(ROW(),COLUMN(),4),L!$A:$A,0)-1,SL,,)</f>
        <v>* この鉱物の一次および二次原材料に関する追加情報については、EMRT記入ガイドを参照してください。</v>
      </c>
      <c r="C28" s="400"/>
      <c r="D28" s="398"/>
      <c r="E28" s="178"/>
    </row>
    <row r="29" spans="1:5" ht="15">
      <c r="A29" s="175"/>
      <c r="B29" s="397" t="str">
        <f ca="1">OFFSET(L!$C$1,MATCH("General"&amp;"Cpy",L!$A:$A,0)-1,SL,,)</f>
        <v>© 2025 Responsible Minerals Initiative. 無断転載・再配布禁止。</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 sqref="D1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拡張鉱物報告テンプレート（EMRT）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354</v>
      </c>
      <c r="E3" s="441"/>
      <c r="F3" s="442"/>
      <c r="G3" s="442"/>
      <c r="H3" s="442"/>
      <c r="I3" s="442"/>
      <c r="J3" s="383" t="s">
        <v>20117</v>
      </c>
      <c r="K3" s="29"/>
      <c r="L3" s="101"/>
      <c r="P3" s="38">
        <f>MATCH($D$3,LN,0)</f>
        <v>3</v>
      </c>
    </row>
    <row r="4" spans="1:34" ht="15">
      <c r="A4" s="27"/>
      <c r="B4" s="416" t="str">
        <f ca="1">OFFSET(L!$C$1,MATCH("Declaration"&amp;ADDRESS(ROW(),COLUMN(),4),L!$A:$A,0)-1,SL,,)</f>
        <v>この文書の目的は、以下の選択した鉱物の調達先情報を収集することです</v>
      </c>
      <c r="C4" s="416"/>
      <c r="D4" s="416"/>
      <c r="E4" s="416"/>
      <c r="F4" s="416"/>
      <c r="G4" s="416"/>
      <c r="H4" s="416"/>
      <c r="I4" s="420" t="str">
        <f ca="1">OFFSET(L!$C$1,MATCH("Declaration"&amp;ADDRESS(ROW(),COLUMN(),4),L!$A:$A,0)-1,SL,,)</f>
        <v>利用規約へのリンク</v>
      </c>
      <c r="J4" s="420"/>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必須項目は（*）で表示。各質問の回答方法については、「説明（Instructions）」タブを参照してください。</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会社情報</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会社名(*):</v>
      </c>
      <c r="C8" s="65"/>
      <c r="D8" s="410"/>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申告範囲又はクラス(*):</v>
      </c>
      <c r="C9" s="65"/>
      <c r="D9" s="444"/>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申告範囲の説明:</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対象となる鉱物／金属を選択 (*):</v>
      </c>
      <c r="C12" s="111"/>
      <c r="D12" s="370" t="s">
        <v>40</v>
      </c>
      <c r="E12" s="427" t="s">
        <v>19181</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注：ここで選択した鉱物が、質問1)～7)および質問Cに反映され、アルファベット順に表記されます。回答と該当する鉱物が一致するかを確認してください。</v>
      </c>
      <c r="C13" s="111"/>
      <c r="D13" s="370" t="s">
        <v>19183</v>
      </c>
      <c r="E13" s="427" t="s">
        <v>19184</v>
      </c>
      <c r="F13" s="428"/>
      <c r="G13" s="370" t="s">
        <v>19185</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会社固有の識別番号:</v>
      </c>
      <c r="C16" s="66"/>
      <c r="D16" s="413"/>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会社固有の識別番号の発行元</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住所:</v>
      </c>
      <c r="C18" s="66"/>
      <c r="D18" s="413"/>
      <c r="E18" s="414"/>
      <c r="F18" s="414"/>
      <c r="G18" s="414"/>
      <c r="H18" s="414"/>
      <c r="I18" s="414"/>
      <c r="J18" s="415"/>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連絡先担当者名(*):</v>
      </c>
      <c r="C19" s="66"/>
      <c r="D19" s="413"/>
      <c r="E19" s="414"/>
      <c r="F19" s="414"/>
      <c r="G19" s="414"/>
      <c r="H19" s="414"/>
      <c r="I19" s="414"/>
      <c r="J19" s="415"/>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連絡先担当者の電子メール(*):</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連絡先担当者の電話番号(*):</v>
      </c>
      <c r="C21" s="66"/>
      <c r="D21" s="413"/>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回答責任者名(*):</v>
      </c>
      <c r="C22" s="66"/>
      <c r="D22" s="413"/>
      <c r="E22" s="414"/>
      <c r="F22" s="414"/>
      <c r="G22" s="414"/>
      <c r="H22" s="414"/>
      <c r="I22" s="414"/>
      <c r="J22" s="415"/>
      <c r="K22" s="29"/>
      <c r="L22" s="97"/>
      <c r="Q22" s="2"/>
      <c r="R22" s="2"/>
      <c r="S22" s="2"/>
      <c r="T22" s="2"/>
      <c r="U22" s="2"/>
      <c r="V22" s="2"/>
      <c r="W22" s="2"/>
      <c r="X22" s="2"/>
      <c r="Y22" s="2"/>
      <c r="Z22" s="2"/>
      <c r="AA22" s="2">
        <f>10-COUNTIF(AA12:AA21,"")</f>
        <v>1</v>
      </c>
      <c r="AB22" s="2"/>
      <c r="AC22" s="2"/>
      <c r="AD22" s="2"/>
      <c r="AE22" s="2"/>
      <c r="AF22" s="2"/>
      <c r="AG22" s="2"/>
    </row>
    <row r="23" spans="1:33" ht="23">
      <c r="A23" s="31"/>
      <c r="B23" s="33" t="str">
        <f ca="1">OFFSET(L!$C$1,MATCH("Declaration"&amp;ADDRESS(ROW(),COLUMN(),4),L!$A:$A,0)-1,SL,,)</f>
        <v>回答責任者の役職:</v>
      </c>
      <c r="C23" s="66"/>
      <c r="D23" s="413"/>
      <c r="E23" s="414"/>
      <c r="F23" s="414"/>
      <c r="G23" s="414"/>
      <c r="H23" s="414"/>
      <c r="I23" s="414"/>
      <c r="J23" s="415"/>
      <c r="K23" s="29"/>
      <c r="L23" s="97"/>
      <c r="P23" s="2"/>
      <c r="Q23" s="2"/>
      <c r="R23" s="2"/>
      <c r="S23" s="2"/>
      <c r="T23" s="2"/>
      <c r="U23" s="2"/>
      <c r="V23" s="2"/>
      <c r="W23" s="2"/>
      <c r="X23" s="2"/>
      <c r="Y23" s="2"/>
      <c r="Z23" s="2"/>
      <c r="AA23" s="2">
        <f>IF(AA22=0,0.1,AA22)</f>
        <v>1</v>
      </c>
      <c r="AB23" s="2"/>
      <c r="AC23" s="2"/>
      <c r="AD23" s="2"/>
      <c r="AE23" s="2"/>
      <c r="AF23" s="2"/>
      <c r="AG23" s="2"/>
    </row>
    <row r="24" spans="1:33" ht="23">
      <c r="A24" s="31"/>
      <c r="B24" s="33" t="str">
        <f ca="1">OFFSET(L!$C$1,MATCH("Declaration"&amp;ADDRESS(ROW(),COLUMN(),4),L!$A:$A,0)-1,SL,,)</f>
        <v>回答責任者の電子メール(*):</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回答責任者の電話番号:</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 xml:space="preserve"> 記入日(*):</v>
      </c>
      <c r="C26" s="67"/>
      <c r="D26" s="439"/>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上記の申告範囲にもとづいて、以下の1～7の質問にお答えください</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1）製品自体や製造過程で、対象となる鉱物が意図的に添加又は使用されていますか？ （*）</v>
      </c>
      <c r="C29" s="13"/>
      <c r="D29" s="447" t="str">
        <f ca="1">OFFSET(L!$C$1,MATCH("Declaration"&amp;ADDRESS(ROW(),COLUMN(),4),L!$A:$A,0)-1,SL,,)</f>
        <v>回答</v>
      </c>
      <c r="E29" s="447"/>
      <c r="F29" s="14"/>
      <c r="G29" s="37" t="str">
        <f ca="1">OFFSET(L!$C$1,MATCH("Declaration"&amp;ADDRESS(ROW(),COLUMN(),4),L!$A:$A,0)-1,SL,,)</f>
        <v>備考</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
      </c>
      <c r="C31" s="28"/>
      <c r="D31" s="436"/>
      <c r="E31" s="437"/>
      <c r="F31" s="8"/>
      <c r="G31" s="401"/>
      <c r="H31" s="402"/>
      <c r="I31" s="402"/>
      <c r="J31" s="403"/>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2）対象となる鉱物は製品に残留していますか？(*)</v>
      </c>
      <c r="C41" s="13"/>
      <c r="D41" s="438" t="str">
        <f ca="1">D29</f>
        <v>回答</v>
      </c>
      <c r="E41" s="438"/>
      <c r="F41" s="14"/>
      <c r="G41" s="37" t="str">
        <f ca="1">G29</f>
        <v>備考</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貴社サプライチェーン内の製錬業者又は加工業者のいずれかが、紛争地域および高リスク地域を対象となる鉱物の原産地としていますか？（OECDデュー・ディリジェンスガイダンスの「定義（Definitions）」タブを参照） (*)
(*)</v>
      </c>
      <c r="C53" s="6"/>
      <c r="D53" s="438" t="str">
        <f ca="1">D29</f>
        <v>回答</v>
      </c>
      <c r="E53" s="438"/>
      <c r="F53" s="14"/>
      <c r="G53" s="37" t="str">
        <f ca="1">G29</f>
        <v>備考</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4）対象となる鉱物は全て、再生利用品又はスクラップ起源から調達していますか？(*)</v>
      </c>
      <c r="C65" s="6"/>
      <c r="D65" s="438" t="str">
        <f ca="1">D29</f>
        <v>回答</v>
      </c>
      <c r="E65" s="438"/>
      <c r="F65" s="14"/>
      <c r="G65" s="37" t="str">
        <f ca="1">G29</f>
        <v>備考</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5）サプライチェーン調査に回答した関連するサプライヤーは何パーセントですか？(*)</v>
      </c>
      <c r="C77" s="6"/>
      <c r="D77" s="438" t="str">
        <f ca="1">D29</f>
        <v>回答</v>
      </c>
      <c r="E77" s="438"/>
      <c r="F77" s="14"/>
      <c r="G77" s="37" t="str">
        <f ca="1">G29</f>
        <v>備考</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6）貴社のサプライチェーンに対象となる鉱物を供給する全ての製錬業者又は加工業者を特定しましたか？(*)</v>
      </c>
      <c r="C89" s="6"/>
      <c r="D89" s="438" t="str">
        <f ca="1">D29</f>
        <v>回答</v>
      </c>
      <c r="E89" s="438"/>
      <c r="F89" s="14"/>
      <c r="G89" s="37" t="str">
        <f ca="1">G29</f>
        <v>備考</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7）貴社は受領した該当する全ての製錬業者又は加工業者情報を、この申告で報告していますか？(*)</v>
      </c>
      <c r="C101" s="6"/>
      <c r="D101" s="438" t="str">
        <f ca="1">D29</f>
        <v>回答</v>
      </c>
      <c r="E101" s="438"/>
      <c r="F101" s="14"/>
      <c r="G101" s="37" t="str">
        <f ca="1">G29</f>
        <v>備考</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会社レベルで以下の質問にお答えください</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質問</v>
      </c>
      <c r="C114" s="70"/>
      <c r="D114" s="447" t="str">
        <f ca="1">D29</f>
        <v>回答</v>
      </c>
      <c r="E114" s="447"/>
      <c r="F114" s="46"/>
      <c r="G114" s="447" t="str">
        <f ca="1">G29</f>
        <v>備考</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責任ある鉱物調達方針を確定しましたか？(*)</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B.その責任ある鉱物調達方針は、貴社のホームページで閲覧できますか？（回答が「はい」の場合、その方針が掲載されているURLをコメント欄に記入する）(*)</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貴社は直接サプライヤーに対し、独立民間監査会社の監査プログラムによりデュー・デリジェンス業務が認証された製錬業者から対象となる鉱物を調達することを要求していますか？ (*)</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責任ある鉱物調達のためのデュー・ディリジェンス対策を実施していますか？
(*)</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E.貴社は関連するサプライヤーの対象となる鉱物サプライチェーン調査を行っていますか？(*)</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F.サプライヤーからのデュー・ディリジェンス情報を貴社の期待を基に検証していますか？(*)</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貴社の検証プロセスには是正措置管理が含まれていますか？(*)</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無断転載・再配布禁止。</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 xml:space="preserve">開始するには
</v>
      </c>
      <c r="C2" s="141"/>
      <c r="D2" s="141"/>
      <c r="E2" s="141"/>
      <c r="F2" s="160"/>
      <c r="G2" s="160"/>
      <c r="H2" s="160"/>
      <c r="I2" s="282"/>
      <c r="J2" s="464" t="str">
        <f ca="1">OFFSET(L!$C$1,MATCH("Smelter List"&amp;ADDRESS(ROW(),COLUMN(),4),L!$A:$A,0)-1,SL,,)</f>
        <v>「RMAP適合製錬業者リスト」へのリンク</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66"/>
      <c r="D3" s="466"/>
      <c r="E3" s="466"/>
      <c r="F3" s="164"/>
      <c r="G3" s="467" t="str">
        <f ca="1">OFFSET(L!$C$1,MATCH("General"&amp;"Cpy",L!$A:$A,0)-1,SL,,)</f>
        <v>© 2025 Responsible Minerals Initiative. 無断転載・再配布禁止。</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製錬業者識別番号の入力列</v>
      </c>
      <c r="B4" s="127" t="str">
        <f ca="1">OFFSET(L!$C$1,MATCH("Smelter List"&amp;ADDRESS(ROW(),COLUMN(),4),L!$A:$A,0)-1,SL,,)</f>
        <v>金属 (*)</v>
      </c>
      <c r="C4" s="127" t="str">
        <f ca="1">OFFSET(L!$C$1,MATCH("Smelter List"&amp;ADDRESS(ROW(),COLUMN(),4),L!$A:$A,0)-1,SL,,)</f>
        <v>Smelter Look-Up（製錬業者名検索）（*）</v>
      </c>
      <c r="D4" s="127" t="str">
        <f ca="1">OFFSET(L!$C$1,MATCH("Smelter List"&amp;ADDRESS(ROW(),COLUMN(),4),L!$A:$A,0)-1,SL,,)</f>
        <v xml:space="preserve">製錬業者名(*)
</v>
      </c>
      <c r="E4" s="127" t="str">
        <f ca="1">OFFSET(L!$C$1,MATCH("Smelter List"&amp;ADDRESS(ROW(),COLUMN(),4),L!$A:$A,0)-1,SL,,)</f>
        <v>製錬業者所在地：国(*)</v>
      </c>
      <c r="F4" s="127" t="str">
        <f ca="1">OFFSET(L!$C$1,MATCH("Smelter List"&amp;ADDRESS(ROW(),COLUMN(),4),L!$A:$A,0)-1,SL,,)</f>
        <v>製錬業者識別番号</v>
      </c>
      <c r="G4" s="127" t="str">
        <f ca="1">OFFSET(L!$C$1,MATCH("Smelter List"&amp;ADDRESS(ROW(),COLUMN(),4),L!$A:$A,0)-1,SL,,)</f>
        <v>製錬業者識別番号の発行元</v>
      </c>
      <c r="H4" s="128" t="str">
        <f ca="1">OFFSET(L!$C$1,MATCH("Smelter List"&amp;ADDRESS(ROW(),COLUMN(),4),L!$A:$A,0)-1,SL,,)</f>
        <v>製錬業者所在地：番地</v>
      </c>
      <c r="I4" s="128" t="str">
        <f ca="1">OFFSET(L!$C$1,MATCH("Smelter List"&amp;ADDRESS(ROW(),COLUMN(),4),L!$A:$A,0)-1,SL,,)</f>
        <v>製錬業者所在地：市</v>
      </c>
      <c r="J4" s="128" t="str">
        <f ca="1">OFFSET(L!$C$1,MATCH("Smelter List"&amp;ADDRESS(ROW(),COLUMN(),4),L!$A:$A,0)-1,SL,,)</f>
        <v>製錬施設所在地：州／県</v>
      </c>
      <c r="K4" s="128" t="str">
        <f ca="1">OFFSET(L!$C$1,MATCH("Smelter List"&amp;ADDRESS(ROW(),COLUMN(),4),L!$A:$A,0)-1,SL,,)</f>
        <v>製錬業者連絡先担当者名</v>
      </c>
      <c r="L4" s="128" t="str">
        <f ca="1">OFFSET(L!$C$1,MATCH("Smelter List"&amp;ADDRESS(ROW(),COLUMN(),4),L!$A:$A,0)-1,SL,,)</f>
        <v>製錬業者連絡先電子メール</v>
      </c>
      <c r="M4" s="128" t="str">
        <f ca="1">OFFSET(L!$C$1,MATCH("Smelter List"&amp;ADDRESS(ROW(),COLUMN(),4),L!$A:$A,0)-1,SL,,)</f>
        <v>今後の対策案</v>
      </c>
      <c r="N4" s="128" t="str">
        <f ca="1">OFFSET(L!$C$1,MATCH("Smelter List"&amp;ADDRESS(ROW(),COLUMN(),4),L!$A:$A,0)-1,SL,,)</f>
        <v>鉱山名を記入。リサイクル又はスクラップ資源を由来とする場合は「recycled（リサイクル）」 又は「scrap（スクラップ）」と記入</v>
      </c>
      <c r="O4" s="128" t="str">
        <f ca="1">OFFSET(L!$C$1,MATCH("Smelter List"&amp;ADDRESS(ROW(),COLUMN(),4),L!$A:$A,0)-1,SL,,)</f>
        <v>鉱山の所在地（国）を記入。リサイクル又はスクラップ資源を由来とした場合は「recycled（リサイクル）」 又は「scrap（スクラップ）」と記入</v>
      </c>
      <c r="P4" s="128" t="str">
        <f ca="1">OFFSET(L!$C$1,MATCH("Smelter List"&amp;ADDRESS(ROW(),COLUMN(),4),L!$A:$A,0)-1,SL,,)</f>
        <v>製錬業者の原料はすべてリサイクル又はスクラップ資源を由来としていますか？</v>
      </c>
      <c r="Q4" s="129" t="str">
        <f ca="1">OFFSET(L!$C$1,MATCH("Smelter List"&amp;ADDRESS(ROW(),COLUMN(),4),L!$A:$A,0)-1,SL,,)</f>
        <v>備考</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顧客に回答を提出する前に、赤で表示されている必須項目について、すべて記入されているかを確認してください。</v>
      </c>
      <c r="B1" s="470"/>
      <c r="C1" s="470"/>
      <c r="D1" s="107" t="str">
        <f ca="1">OFFSET(L!$C$1,MATCH("Checker"&amp;ADDRESS(ROW(),COLUMN(),4),L!$A:$A,0)-1,SL,,)</f>
        <v>未記入の必須項目があります</v>
      </c>
      <c r="E1" s="16" t="s">
        <v>18</v>
      </c>
    </row>
    <row r="2" spans="1:10" ht="15">
      <c r="A2" s="57" t="s">
        <v>47</v>
      </c>
      <c r="B2" s="58" t="str">
        <f>IF(F114=1,"Click here to return to Smelter List","")</f>
        <v>Click here to return to Smelter List</v>
      </c>
      <c r="C2" s="110" t="str">
        <f>IF(F112=1,"Click here to return to Product List","")</f>
        <v/>
      </c>
      <c r="D2" s="132">
        <f ca="1">IF(H125=0,"0",H125)</f>
        <v>23</v>
      </c>
    </row>
    <row r="3" spans="1:10" ht="15">
      <c r="A3" s="59" t="str">
        <f ca="1">OFFSET(L!$C$1,MATCH("Checker"&amp;ADDRESS(ROW(),COLUMN(),4),L!$A:$A,0)-1,SL,,)</f>
        <v>必須項目</v>
      </c>
      <c r="B3" s="59" t="str">
        <f ca="1">OFFSET(L!$C$1,MATCH("Checker"&amp;ADDRESS(ROW(),COLUMN(),4),L!$A:$A,0)-1,SL,,)</f>
        <v>回答</v>
      </c>
      <c r="C3" s="59" t="str">
        <f ca="1">OFFSET(L!$C$1,MATCH("Checker"&amp;ADDRESS(ROW(),COLUMN(),4),L!$A:$A,0)-1,SL,,)</f>
        <v>注</v>
      </c>
      <c r="D3" s="59" t="str">
        <f ca="1">OFFSET(L!$C$1,MATCH("Checker"&amp;ADDRESS(ROW(),COLUMN(),4),L!$A:$A,0)-1,SL,,)</f>
        <v>該当箇所へのリンク</v>
      </c>
      <c r="F3" s="60" t="s">
        <v>48</v>
      </c>
      <c r="G3" s="15" t="s">
        <v>49</v>
      </c>
      <c r="H3" s="15" t="s">
        <v>50</v>
      </c>
      <c r="I3" s="15" t="s">
        <v>51</v>
      </c>
      <c r="J3" s="15" t="s">
        <v>52</v>
      </c>
    </row>
    <row r="4" spans="1:10" ht="41">
      <c r="A4" s="134" t="str">
        <f ca="1">Declaration!B8</f>
        <v>会社名(*):</v>
      </c>
      <c r="B4" s="354">
        <f>Declaration!D8</f>
        <v>0</v>
      </c>
      <c r="C4" s="135" t="str">
        <f t="shared" ref="C4:C11" ca="1" si="0">IF(H4=1,J4,I4)</f>
        <v>「申告（Declaration）」タブのD8セルに貴社名を記入してください</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記入済</v>
      </c>
      <c r="J4" s="356" t="str">
        <f ca="1">OFFSET(L!$C$1,MATCH("Checker"&amp;ADDRESS(ROW(),COLUMN(),4),L!$A:$A,0)-1,SL,,)</f>
        <v>「申告（Declaration）」タブのD8セルに貴社名を記入してください</v>
      </c>
    </row>
    <row r="5" spans="1:10" ht="41">
      <c r="A5" s="134" t="str">
        <f ca="1">Declaration!B9</f>
        <v>申告範囲又はクラス(*):</v>
      </c>
      <c r="B5" s="354">
        <f>Declaration!D9</f>
        <v>0</v>
      </c>
      <c r="C5" s="135" t="str">
        <f t="shared" ca="1" si="0"/>
        <v>「申告（Declaration）」タブのD9セルで申告範囲を選択してください</v>
      </c>
      <c r="D5" s="84" t="str">
        <f>IF(H5=1,"Click here to enter Declaration Scope","")</f>
        <v>Click here to enter Declaration Scope</v>
      </c>
      <c r="E5" s="16" t="s">
        <v>15</v>
      </c>
      <c r="F5" s="82">
        <v>1</v>
      </c>
      <c r="G5" s="61">
        <f t="shared" si="1"/>
        <v>1</v>
      </c>
      <c r="H5" s="62">
        <f t="shared" si="2"/>
        <v>1</v>
      </c>
      <c r="I5" s="130" t="str">
        <f ca="1">OFFSET(L!$C$1,MATCH("Checker"&amp;"Comp",L!$A:$A,0)-1,SL,,)</f>
        <v>記入済</v>
      </c>
      <c r="J5" s="131" t="str">
        <f ca="1">OFFSET(L!$C$1,MATCH("Checker"&amp;ADDRESS(ROW(),COLUMN(),4),L!$A:$A,0)-1,SL,,)</f>
        <v>「申告（Declaration）」タブのD9セルで申告範囲を選択してください</v>
      </c>
    </row>
    <row r="6" spans="1:10" ht="22" customHeight="1">
      <c r="A6" s="79" t="str">
        <f ca="1">Declaration!B10</f>
        <v>申告範囲の説明:</v>
      </c>
      <c r="B6" s="78">
        <f>Declaration!D10</f>
        <v>0</v>
      </c>
      <c r="C6" s="78" t="str">
        <f t="shared" ca="1" si="0"/>
        <v>記入済</v>
      </c>
      <c r="D6" s="84" t="str">
        <f>IF(H6=1,"Click here to provide a Description of Scope","")</f>
        <v/>
      </c>
      <c r="E6" s="16" t="s">
        <v>15</v>
      </c>
      <c r="F6" s="83">
        <f>IF(OR(B5=Declaration!P9,B5=Declaration!Q9,B5=0),0,1)</f>
        <v>0</v>
      </c>
      <c r="G6" s="61">
        <f t="shared" si="1"/>
        <v>1</v>
      </c>
      <c r="H6" s="62">
        <f t="shared" si="2"/>
        <v>0</v>
      </c>
      <c r="I6" s="130" t="str">
        <f ca="1">OFFSET(L!$C$1,MATCH("Checker"&amp;"Comp",L!$A:$A,0)-1,SL,,)</f>
        <v>記入済</v>
      </c>
      <c r="J6" s="15" t="str">
        <f ca="1">OFFSET(L!$C$1,MATCH("Checker"&amp;ADDRESS(ROW(),COLUMN(),4),L!$A:$A,0)-1,SL,,)</f>
        <v>「申告（Declaration）」タブのD10セルに申告範囲の説明を記入してください</v>
      </c>
    </row>
    <row r="7" spans="1:10" ht="22" customHeight="1">
      <c r="A7" s="79" t="str">
        <f ca="1">Declaration!B12</f>
        <v>対象となる鉱物／金属を選択 (*):</v>
      </c>
      <c r="B7" s="81"/>
      <c r="C7" s="78" t="str">
        <f t="shared" ca="1" si="0"/>
        <v>記入済</v>
      </c>
      <c r="D7" s="315" t="str">
        <f>IF(H7=1,"Click here to enter Minerals/Metals in Scope","")</f>
        <v/>
      </c>
      <c r="E7" s="16"/>
      <c r="F7" s="82">
        <v>1</v>
      </c>
      <c r="G7" s="306">
        <f>IF(Declaration!B30&lt;&gt;"",0,1)</f>
        <v>0</v>
      </c>
      <c r="H7" s="62">
        <f t="shared" si="2"/>
        <v>0</v>
      </c>
      <c r="I7" s="130" t="str">
        <f ca="1">OFFSET(L!$C$1,MATCH("Checker"&amp;"Comp",L!$A:$A,0)-1,SL,,)</f>
        <v>記入済</v>
      </c>
      <c r="J7" s="15">
        <f ca="1">OFFSET(L!$C$1,MATCH("Checker"&amp;ADDRESS(ROW(),COLUMN(),4),L!$A:$A,0)-1,SL,,)</f>
        <v>0</v>
      </c>
    </row>
    <row r="8" spans="1:10" ht="22" customHeight="1">
      <c r="A8" s="79">
        <f>Declaration!B14</f>
        <v>0</v>
      </c>
      <c r="B8" s="78"/>
      <c r="C8" s="78"/>
      <c r="D8" s="84"/>
      <c r="E8" s="16"/>
      <c r="F8" s="82"/>
      <c r="G8" s="61"/>
      <c r="H8" s="62"/>
      <c r="I8" s="130"/>
    </row>
    <row r="9" spans="1:10" ht="41">
      <c r="A9" s="134" t="str">
        <f ca="1">Declaration!B19</f>
        <v>連絡先担当者名(*):</v>
      </c>
      <c r="B9" s="354">
        <f>Declaration!D19</f>
        <v>0</v>
      </c>
      <c r="C9" s="135" t="str">
        <f t="shared" ca="1" si="0"/>
        <v>「申告（Declaration）」タブのD19セルに連絡先担当者名を記入してください</v>
      </c>
      <c r="D9" s="315" t="str">
        <f>IF(H9=1,"Click here to enter Contact Name","")</f>
        <v>Click here to enter Contact Name</v>
      </c>
      <c r="E9" s="16" t="s">
        <v>15</v>
      </c>
      <c r="F9" s="82">
        <v>1</v>
      </c>
      <c r="G9" s="61">
        <f t="shared" si="1"/>
        <v>1</v>
      </c>
      <c r="H9" s="62">
        <f t="shared" si="2"/>
        <v>1</v>
      </c>
      <c r="I9" s="130" t="str">
        <f ca="1">OFFSET(L!$C$1,MATCH("Checker"&amp;"Comp",L!$A:$A,0)-1,SL,,)</f>
        <v>記入済</v>
      </c>
      <c r="J9" s="15" t="str">
        <f ca="1">OFFSET(L!$C$1,MATCH("Checker"&amp;ADDRESS(ROW(),COLUMN(),4),L!$A:$A,0)-1,SL,,)</f>
        <v>「申告（Declaration）」タブのD19セルに連絡先担当者名を記入してください</v>
      </c>
    </row>
    <row r="10" spans="1:10" ht="41">
      <c r="A10" s="134" t="str">
        <f ca="1">Declaration!B20</f>
        <v>連絡先担当者の電子メール(*):</v>
      </c>
      <c r="B10" s="355">
        <f>Declaration!D20</f>
        <v>0</v>
      </c>
      <c r="C10" s="135" t="str">
        <f t="shared" ca="1" si="0"/>
        <v>「申告（Declaration）」タブのD20セルに連絡先担当者の有効な電子メールを記入してください</v>
      </c>
      <c r="D10" s="314" t="str">
        <f>IF(H10=1,"Click here to enter Email-Contact","")</f>
        <v>Click here to enter Email-Contact</v>
      </c>
      <c r="E10" s="16" t="s">
        <v>15</v>
      </c>
      <c r="F10" s="82">
        <v>1</v>
      </c>
      <c r="G10" s="61">
        <f>IF(ISNUMBER(SEARCH("@",B10)),0,1)</f>
        <v>1</v>
      </c>
      <c r="H10" s="62">
        <f t="shared" si="2"/>
        <v>1</v>
      </c>
      <c r="I10" s="130" t="str">
        <f ca="1">OFFSET(L!$C$1,MATCH("Checker"&amp;"Comp",L!$A:$A,0)-1,SL,,)</f>
        <v>記入済</v>
      </c>
      <c r="J10" s="15" t="str">
        <f ca="1">OFFSET(L!$C$1,MATCH("Checker"&amp;ADDRESS(ROW(),COLUMN(),4),L!$A:$A,0)-1,SL,,)</f>
        <v>「申告（Declaration）」タブのD20セルに連絡先担当者の有効な電子メールを記入してください</v>
      </c>
    </row>
    <row r="11" spans="1:10" ht="41">
      <c r="A11" s="134" t="str">
        <f ca="1">Declaration!B21</f>
        <v>連絡先担当者の電話番号(*):</v>
      </c>
      <c r="B11" s="354">
        <f>Declaration!D21</f>
        <v>0</v>
      </c>
      <c r="C11" s="135" t="str">
        <f t="shared" ca="1" si="0"/>
        <v>「申告（Declaration）」タブのD21セルに連絡先担当者の電話番号を記入してください</v>
      </c>
      <c r="D11" s="314" t="str">
        <f>IF(H11=1,"Click here to enter Phone-Contact","")</f>
        <v>Click here to enter Phone-Contact</v>
      </c>
      <c r="E11" s="16" t="s">
        <v>15</v>
      </c>
      <c r="F11" s="82">
        <v>1</v>
      </c>
      <c r="G11" s="61">
        <f t="shared" si="1"/>
        <v>1</v>
      </c>
      <c r="H11" s="62">
        <f t="shared" si="2"/>
        <v>1</v>
      </c>
      <c r="I11" s="130" t="str">
        <f ca="1">OFFSET(L!$C$1,MATCH("Checker"&amp;"Comp",L!$A:$A,0)-1,SL,,)</f>
        <v>記入済</v>
      </c>
      <c r="J11" s="15" t="str">
        <f ca="1">OFFSET(L!$C$1,MATCH("Checker"&amp;ADDRESS(ROW(),COLUMN(),4),L!$A:$A,0)-1,SL,,)</f>
        <v>「申告（Declaration）」タブのD21セルに連絡先担当者の電話番号を記入してください</v>
      </c>
    </row>
    <row r="12" spans="1:10" ht="41">
      <c r="A12" s="134" t="str">
        <f ca="1">Declaration!B22</f>
        <v>回答責任者名(*):</v>
      </c>
      <c r="B12" s="354">
        <f>Declaration!D22</f>
        <v>0</v>
      </c>
      <c r="C12" s="135" t="str">
        <f t="shared" ref="C12:C72" ca="1" si="3">IF(H12=1,J12,I12)</f>
        <v>「申告（Declaration）」タブのD22セルに会社から正式に認められた代表者の連絡先担当者名を記入してください</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記入済</v>
      </c>
      <c r="J12" s="15" t="str">
        <f ca="1">OFFSET(L!$C$1,MATCH("Checker"&amp;ADDRESS(ROW(),COLUMN(),4),L!$A:$A,0)-1,SL,,)</f>
        <v>「申告（Declaration）」タブのD22セルに会社から正式に認められた代表者の連絡先担当者名を記入してください</v>
      </c>
    </row>
    <row r="13" spans="1:10" ht="27.5">
      <c r="A13" s="79" t="str">
        <f ca="1">Declaration!B24</f>
        <v>回答責任者の電子メール(*):</v>
      </c>
      <c r="B13" s="80">
        <f>Declaration!D24</f>
        <v>0</v>
      </c>
      <c r="C13" s="78" t="str">
        <f t="shared" ca="1" si="3"/>
        <v>「申告（Declaration）」タブのD24セルに会社から正式に認められた代表者の有効な電子メールを記入してください</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記入済</v>
      </c>
      <c r="J13" s="357" t="str">
        <f ca="1">OFFSET(L!$C$1,MATCH("Checker"&amp;ADDRESS(ROW(),COLUMN(),4),L!$A:$A,0)-1,SL,,)</f>
        <v>「申告（Declaration）」タブのD24セルに会社から正式に認められた代表者の有効な電子メールを記入してください</v>
      </c>
    </row>
    <row r="14" spans="1:10" ht="22" customHeight="1">
      <c r="A14" s="79"/>
      <c r="B14" s="78"/>
      <c r="C14" s="78"/>
      <c r="D14" s="84"/>
      <c r="E14" s="16" t="s">
        <v>15</v>
      </c>
      <c r="F14" s="82"/>
      <c r="G14" s="61"/>
      <c r="H14" s="62">
        <f>F14*G14</f>
        <v>0</v>
      </c>
      <c r="I14" s="130"/>
    </row>
    <row r="15" spans="1:10" ht="41">
      <c r="A15" s="79" t="str">
        <f ca="1">Declaration!B26</f>
        <v xml:space="preserve"> 記入日(*):</v>
      </c>
      <c r="B15" s="80">
        <f>Declaration!D26</f>
        <v>0</v>
      </c>
      <c r="C15" s="78" t="str">
        <f t="shared" ca="1" si="3"/>
        <v>「申告（Declaration）」タブのD26セルに書式への記入日を記入してください</v>
      </c>
      <c r="D15" s="314" t="str">
        <f>IF(H15=1,"Click here to enter Date of Completion","")</f>
        <v>Click here to enter Date of Completion</v>
      </c>
      <c r="E15" s="16" t="s">
        <v>15</v>
      </c>
      <c r="F15" s="82">
        <v>1</v>
      </c>
      <c r="G15" s="61">
        <f t="shared" si="4"/>
        <v>1</v>
      </c>
      <c r="H15" s="62">
        <f t="shared" si="2"/>
        <v>1</v>
      </c>
      <c r="I15" s="130" t="str">
        <f ca="1">OFFSET(L!$C$1,MATCH("Checker"&amp;"Comp",L!$A:$A,0)-1,SL,,)</f>
        <v>記入済</v>
      </c>
      <c r="J15" s="15" t="str">
        <f ca="1">OFFSET(L!$C$1,MATCH("Checker"&amp;ADDRESS(ROW(),COLUMN(),4),L!$A:$A,0)-1,SL,,)</f>
        <v>「申告（Declaration）」タブのD26セルに書式への記入日を記入してください</v>
      </c>
    </row>
    <row r="16" spans="1:10" ht="25" customHeight="1">
      <c r="A16" s="78" t="str">
        <f ca="1">Declaration!B29</f>
        <v>1）製品自体や製造過程で、対象となる鉱物が意図的に添加又は使用されていますか？ （*）</v>
      </c>
      <c r="B16" s="81"/>
      <c r="C16" s="81"/>
      <c r="D16" s="85"/>
      <c r="E16" s="16" t="s">
        <v>16</v>
      </c>
      <c r="F16" s="82"/>
      <c r="H16" s="15">
        <f t="shared" si="2"/>
        <v>0</v>
      </c>
    </row>
    <row r="17" spans="1:10" ht="25" customHeight="1">
      <c r="A17" s="79" t="str">
        <f>Declaration!B30</f>
        <v>Cobalt(*)</v>
      </c>
      <c r="B17" s="78">
        <f>Declaration!D30</f>
        <v>0</v>
      </c>
      <c r="C17" s="78" t="str">
        <f t="shared" ca="1" si="3"/>
        <v>対象となる鉱物が貴社製品に意図的に付加された場合は「申告（Declaration）」タブのD30セルに申告してください</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記入済</v>
      </c>
      <c r="J17" s="131" t="str">
        <f ca="1">OFFSET(L!$C$1,MATCH("Checker"&amp;ADDRESS(ROW(),COLUMN(),4),L!$A:$A,0)-1,SL,,)</f>
        <v>対象となる鉱物が貴社製品に意図的に付加された場合は「申告（Declaration）」タブのD30セルに申告してください</v>
      </c>
    </row>
    <row r="18" spans="1:10" ht="25" customHeight="1">
      <c r="A18" s="79" t="str">
        <f>Declaration!B31</f>
        <v/>
      </c>
      <c r="B18" s="78">
        <f>Declaration!D31</f>
        <v>0</v>
      </c>
      <c r="C18" s="78" t="str">
        <f t="shared" ca="1" si="3"/>
        <v>記入済</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記入済</v>
      </c>
      <c r="J18" s="131" t="str">
        <f ca="1">OFFSET(L!$C$1,MATCH("Checker"&amp;ADDRESS(ROW(),COLUMN(),4),L!$A:$A,0)-1,SL,,)</f>
        <v>対象となる鉱物が貴社製品に意図的に付加された場合は「申告（Declaration）」タブのD31セルに申告してください</v>
      </c>
    </row>
    <row r="19" spans="1:10" ht="25" customHeight="1">
      <c r="A19" s="79" t="str">
        <f>Declaration!B32</f>
        <v/>
      </c>
      <c r="B19" s="78">
        <f>Declaration!D32</f>
        <v>0</v>
      </c>
      <c r="C19" s="78" t="str">
        <f t="shared" ca="1" si="3"/>
        <v>記入済</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記入済</v>
      </c>
      <c r="J19" s="131" t="str">
        <f ca="1">OFFSET(L!$C$1,MATCH("Checker"&amp;ADDRESS(ROW(),COLUMN(),4),L!$A:$A,0)-1,SL,,)</f>
        <v>対象となる鉱物が貴社製品に意図的に付加された場合は「申告（Declaration）」タブのD32セルに申告してください</v>
      </c>
    </row>
    <row r="20" spans="1:10" ht="25" customHeight="1">
      <c r="A20" s="79" t="str">
        <f>Declaration!B33</f>
        <v/>
      </c>
      <c r="B20" s="78">
        <f>Declaration!D33</f>
        <v>0</v>
      </c>
      <c r="C20" s="78" t="str">
        <f t="shared" ca="1" si="3"/>
        <v>記入済</v>
      </c>
      <c r="D20" s="314" t="str">
        <f t="shared" si="8"/>
        <v/>
      </c>
      <c r="E20" s="16" t="s">
        <v>15</v>
      </c>
      <c r="F20" s="321">
        <f t="shared" si="5"/>
        <v>0</v>
      </c>
      <c r="G20" s="61">
        <f t="shared" si="6"/>
        <v>1</v>
      </c>
      <c r="H20" s="62">
        <f t="shared" si="7"/>
        <v>0</v>
      </c>
      <c r="I20" s="130" t="str">
        <f ca="1">OFFSET(L!$C$1,MATCH("Checker"&amp;"Comp",L!$A:$A,0)-1,SL,,)</f>
        <v>記入済</v>
      </c>
      <c r="J20" s="131" t="str">
        <f ca="1">OFFSET(L!$C$1,MATCH("Checker"&amp;ADDRESS(ROW(),COLUMN(),4),L!$A:$A,0)-1,SL,,)</f>
        <v>対象となる鉱物が貴社製品に意図的に付加された場合は「申告（Declaration）」タブのD33セルに申告してください</v>
      </c>
    </row>
    <row r="21" spans="1:10" ht="25" customHeight="1">
      <c r="A21" s="79" t="str">
        <f>Declaration!B34</f>
        <v/>
      </c>
      <c r="B21" s="78">
        <f>Declaration!D34</f>
        <v>0</v>
      </c>
      <c r="C21" s="78" t="str">
        <f t="shared" ca="1" si="3"/>
        <v>記入済</v>
      </c>
      <c r="D21" s="314" t="str">
        <f t="shared" si="8"/>
        <v/>
      </c>
      <c r="E21" s="16"/>
      <c r="F21" s="321">
        <f t="shared" si="5"/>
        <v>0</v>
      </c>
      <c r="G21" s="61">
        <f t="shared" si="6"/>
        <v>1</v>
      </c>
      <c r="H21" s="62">
        <f t="shared" si="7"/>
        <v>0</v>
      </c>
      <c r="I21" s="130" t="str">
        <f ca="1">OFFSET(L!$C$1,MATCH("Checker"&amp;"Comp",L!$A:$A,0)-1,SL,,)</f>
        <v>記入済</v>
      </c>
      <c r="J21" s="131" t="str">
        <f ca="1">OFFSET(L!$C$1,MATCH("Checker"&amp;ADDRESS(ROW(),COLUMN(),4),L!$A:$A,0)-1,SL,,)</f>
        <v>対象となる鉱物が貴社製品に意図的に付加された場合は「申告（Declaration）」タブのD34セルに申告してください</v>
      </c>
    </row>
    <row r="22" spans="1:10" ht="25" customHeight="1">
      <c r="A22" s="79" t="str">
        <f>Declaration!B35</f>
        <v/>
      </c>
      <c r="B22" s="78">
        <f>Declaration!D35</f>
        <v>0</v>
      </c>
      <c r="C22" s="78" t="str">
        <f t="shared" ca="1" si="3"/>
        <v>記入済</v>
      </c>
      <c r="D22" s="314" t="str">
        <f t="shared" si="8"/>
        <v/>
      </c>
      <c r="E22" s="16"/>
      <c r="F22" s="321">
        <f t="shared" si="5"/>
        <v>0</v>
      </c>
      <c r="G22" s="61">
        <f t="shared" si="6"/>
        <v>1</v>
      </c>
      <c r="H22" s="62">
        <f t="shared" si="7"/>
        <v>0</v>
      </c>
      <c r="I22" s="130" t="str">
        <f ca="1">OFFSET(L!$C$1,MATCH("Checker"&amp;"Comp",L!$A:$A,0)-1,SL,,)</f>
        <v>記入済</v>
      </c>
      <c r="J22" s="131" t="str">
        <f ca="1">OFFSET(L!$C$1,MATCH("Checker"&amp;ADDRESS(ROW(),COLUMN(),4),L!$A:$A,0)-1,SL,,)</f>
        <v>対象となる鉱物が貴社製品に意図的に付加された場合は「申告（Declaration）」タブのD35セルに申告してください</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2）対象となる鉱物は製品に残留していますか？(*)</v>
      </c>
      <c r="B27" s="81"/>
      <c r="C27" s="81"/>
      <c r="D27" s="85"/>
      <c r="E27" s="16" t="s">
        <v>15</v>
      </c>
      <c r="F27" s="82"/>
      <c r="J27" s="131"/>
    </row>
    <row r="28" spans="1:10" ht="41">
      <c r="A28" s="79" t="str">
        <f>Declaration!B42</f>
        <v>Cobalt(*)</v>
      </c>
      <c r="B28" s="78">
        <f>Declaration!D42</f>
        <v>0</v>
      </c>
      <c r="C28" s="135" t="str">
        <f t="shared" ref="C28:C37" ca="1" si="9">IF(H28=1,J28,I28)</f>
        <v>対象となる鉱物が貴社製品の製造に必要で、申告されている最終製品内に含まれる場合は、「申告（Declaration）」タブのD42セルで申告してください</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記入済</v>
      </c>
      <c r="J28" s="15" t="str">
        <f ca="1">OFFSET(L!$C$1,MATCH("Checker"&amp;ADDRESS(ROW(),COLUMN(),4),L!$A:$A,0)-1,SL,,)</f>
        <v>対象となる鉱物が貴社製品の製造に必要で、申告されている最終製品内に含まれる場合は、「申告（Declaration）」タブのD42セルで申告してください</v>
      </c>
    </row>
    <row r="29" spans="1:10" ht="41">
      <c r="A29" s="79" t="str">
        <f>Declaration!B43</f>
        <v/>
      </c>
      <c r="B29" s="78">
        <f>Declaration!D43</f>
        <v>0</v>
      </c>
      <c r="C29" s="135" t="str">
        <f t="shared" ca="1" si="9"/>
        <v>記入済</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記入済</v>
      </c>
      <c r="J29" s="15" t="str">
        <f ca="1">OFFSET(L!$C$1,MATCH("Checker"&amp;ADDRESS(ROW(),COLUMN(),4),L!$A:$A,0)-1,SL,,)</f>
        <v>対象となる鉱物が貴社製品の製造に必要で、申告されている最終製品内に含まれる場合は、「申告（Declaration）」タブのD43セルで申告してください</v>
      </c>
    </row>
    <row r="30" spans="1:10" ht="40.5">
      <c r="A30" s="79" t="str">
        <f>Declaration!B44</f>
        <v/>
      </c>
      <c r="B30" s="78">
        <f>Declaration!D44</f>
        <v>0</v>
      </c>
      <c r="C30" s="135" t="str">
        <f t="shared" ca="1" si="9"/>
        <v>記入済</v>
      </c>
      <c r="D30" s="314" t="str">
        <f t="shared" si="10"/>
        <v/>
      </c>
      <c r="E30" s="16"/>
      <c r="F30" s="83">
        <f t="shared" si="11"/>
        <v>0</v>
      </c>
      <c r="G30" s="61">
        <f t="shared" si="12"/>
        <v>1</v>
      </c>
      <c r="H30" s="62">
        <f t="shared" si="13"/>
        <v>0</v>
      </c>
      <c r="I30" s="130" t="str">
        <f ca="1">OFFSET(L!$C$1,MATCH("Checker"&amp;"Comp",L!$A:$A,0)-1,SL,,)</f>
        <v>記入済</v>
      </c>
      <c r="J30" s="15" t="str">
        <f ca="1">OFFSET(L!$C$1,MATCH("Checker"&amp;ADDRESS(ROW(),COLUMN(),4),L!$A:$A,0)-1,SL,,)</f>
        <v>対象となる鉱物が貴社製品の製造に必要で、申告されている最終製品内に含まれる場合は、「申告（Declaration）」タブのD44セルで申告してください</v>
      </c>
    </row>
    <row r="31" spans="1:10" ht="40.5">
      <c r="A31" s="79" t="str">
        <f>Declaration!B45</f>
        <v/>
      </c>
      <c r="B31" s="78">
        <f>Declaration!D45</f>
        <v>0</v>
      </c>
      <c r="C31" s="135" t="str">
        <f t="shared" ca="1" si="9"/>
        <v>記入済</v>
      </c>
      <c r="D31" s="314" t="str">
        <f t="shared" si="10"/>
        <v/>
      </c>
      <c r="E31" s="16"/>
      <c r="F31" s="83">
        <f t="shared" si="11"/>
        <v>0</v>
      </c>
      <c r="G31" s="61">
        <f t="shared" si="12"/>
        <v>1</v>
      </c>
      <c r="H31" s="62">
        <f t="shared" si="13"/>
        <v>0</v>
      </c>
      <c r="I31" s="130" t="str">
        <f ca="1">OFFSET(L!$C$1,MATCH("Checker"&amp;"Comp",L!$A:$A,0)-1,SL,,)</f>
        <v>記入済</v>
      </c>
      <c r="J31" s="15" t="str">
        <f ca="1">OFFSET(L!$C$1,MATCH("Checker"&amp;ADDRESS(ROW(),COLUMN(),4),L!$A:$A,0)-1,SL,,)</f>
        <v>対象となる鉱物が貴社製品の製造に必要で、申告されている最終製品内に含まれる場合は、「申告（Declaration）」タブのD45セルで申告してください</v>
      </c>
    </row>
    <row r="32" spans="1:10" ht="40.5">
      <c r="A32" s="79" t="str">
        <f>Declaration!B46</f>
        <v/>
      </c>
      <c r="B32" s="78">
        <f>Declaration!D46</f>
        <v>0</v>
      </c>
      <c r="C32" s="135" t="str">
        <f t="shared" ca="1" si="9"/>
        <v>記入済</v>
      </c>
      <c r="D32" s="314" t="str">
        <f t="shared" si="10"/>
        <v/>
      </c>
      <c r="E32" s="16"/>
      <c r="F32" s="83">
        <f t="shared" si="11"/>
        <v>0</v>
      </c>
      <c r="G32" s="61">
        <f t="shared" si="12"/>
        <v>1</v>
      </c>
      <c r="H32" s="62">
        <f t="shared" si="13"/>
        <v>0</v>
      </c>
      <c r="I32" s="130" t="str">
        <f ca="1">OFFSET(L!$C$1,MATCH("Checker"&amp;"Comp",L!$A:$A,0)-1,SL,,)</f>
        <v>記入済</v>
      </c>
      <c r="J32" s="15" t="str">
        <f ca="1">OFFSET(L!$C$1,MATCH("Checker"&amp;ADDRESS(ROW(),COLUMN(),4),L!$A:$A,0)-1,SL,,)</f>
        <v>対象となる鉱物が貴社製品の製造に必要で、申告されている最終製品内に含まれる場合は、「申告（Declaration）」タブのD46セルで申告してください</v>
      </c>
    </row>
    <row r="33" spans="1:10" ht="40.5">
      <c r="A33" s="79" t="str">
        <f>Declaration!B47</f>
        <v/>
      </c>
      <c r="B33" s="78">
        <f>Declaration!D47</f>
        <v>0</v>
      </c>
      <c r="C33" s="135" t="str">
        <f t="shared" ca="1" si="9"/>
        <v>記入済</v>
      </c>
      <c r="D33" s="314" t="str">
        <f t="shared" si="10"/>
        <v/>
      </c>
      <c r="E33" s="16"/>
      <c r="F33" s="83">
        <f t="shared" si="11"/>
        <v>0</v>
      </c>
      <c r="G33" s="61">
        <f t="shared" si="12"/>
        <v>1</v>
      </c>
      <c r="H33" s="62">
        <f t="shared" si="13"/>
        <v>0</v>
      </c>
      <c r="I33" s="130" t="str">
        <f ca="1">OFFSET(L!$C$1,MATCH("Checker"&amp;"Comp",L!$A:$A,0)-1,SL,,)</f>
        <v>記入済</v>
      </c>
      <c r="J33" s="15" t="str">
        <f ca="1">OFFSET(L!$C$1,MATCH("Checker"&amp;ADDRESS(ROW(),COLUMN(),4),L!$A:$A,0)-1,SL,,)</f>
        <v>対象となる鉱物が貴社製品の製造に必要で、申告されている最終製品内に含まれる場合は、「申告（Declaration）」タブのD47セルで申告してください</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貴社サプライチェーン内の製錬業者又は加工業者のいずれかが、紛争地域および高リスク地域を対象となる鉱物の原産地としていますか？（OECDデュー・ディリジェンスガイダンスの「定義（Definitions）」タブを参照） (*)
(*)</v>
      </c>
      <c r="B38" s="81"/>
      <c r="C38" s="81"/>
      <c r="D38" s="85"/>
      <c r="E38" s="16" t="s">
        <v>15</v>
      </c>
      <c r="F38" s="82"/>
      <c r="J38" s="131"/>
    </row>
    <row r="39" spans="1:10" ht="41">
      <c r="A39" s="79" t="str">
        <f>Declaration!B54</f>
        <v>Cobalt(*)</v>
      </c>
      <c r="B39" s="78">
        <f>Declaration!D54</f>
        <v>0</v>
      </c>
      <c r="C39" s="135" t="str">
        <f t="shared" ca="1" si="3"/>
        <v>本調査回答で申告された製品範囲内で使用される対象となる鉱物が、紛争地域および高リスク地域を原産としている場合、「申告（Declaration）」タブのD54セルで申告してください</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記入済</v>
      </c>
      <c r="J39" s="15" t="str">
        <f ca="1">OFFSET(L!$C$1,MATCH("Checker"&amp;ADDRESS(ROW(),COLUMN(),4),L!$A:$A,0)-1,SL,,)</f>
        <v>本調査回答で申告された製品範囲内で使用される対象となる鉱物が、紛争地域および高リスク地域を原産としている場合、「申告（Declaration）」タブのD54セルで申告してください</v>
      </c>
    </row>
    <row r="40" spans="1:10" ht="41">
      <c r="A40" s="79" t="str">
        <f>Declaration!B55</f>
        <v/>
      </c>
      <c r="B40" s="78">
        <f>Declaration!D55</f>
        <v>0</v>
      </c>
      <c r="C40" s="135" t="str">
        <f t="shared" ca="1" si="3"/>
        <v>記入済</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記入済</v>
      </c>
      <c r="J40" s="15" t="str">
        <f ca="1">OFFSET(L!$C$1,MATCH("Checker"&amp;ADDRESS(ROW(),COLUMN(),4),L!$A:$A,0)-1,SL,,)</f>
        <v>本調査回答で申告された製品範囲内で使用される対象となる鉱物が、紛争地域および高リスク地域を原産としている場合、「申告（Declaration）」タブのD55セルで申告してください</v>
      </c>
    </row>
    <row r="41" spans="1:10" ht="40.5">
      <c r="A41" s="79" t="str">
        <f>Declaration!B56</f>
        <v/>
      </c>
      <c r="B41" s="78">
        <f>Declaration!D56</f>
        <v>0</v>
      </c>
      <c r="C41" s="135" t="str">
        <f t="shared" ca="1" si="3"/>
        <v>記入済</v>
      </c>
      <c r="D41" s="316" t="str">
        <f t="shared" si="16"/>
        <v/>
      </c>
      <c r="E41" s="16"/>
      <c r="F41" s="83">
        <f t="shared" si="17"/>
        <v>0</v>
      </c>
      <c r="G41" s="61">
        <f t="shared" si="18"/>
        <v>1</v>
      </c>
      <c r="H41" s="62">
        <f t="shared" si="19"/>
        <v>0</v>
      </c>
      <c r="I41" s="130" t="str">
        <f ca="1">OFFSET(L!$C$1,MATCH("Checker"&amp;"Comp",L!$A:$A,0)-1,SL,,)</f>
        <v>記入済</v>
      </c>
      <c r="J41" s="15" t="str">
        <f ca="1">OFFSET(L!$C$1,MATCH("Checker"&amp;ADDRESS(ROW(),COLUMN(),4),L!$A:$A,0)-1,SL,,)</f>
        <v>本調査回答で申告された製品範囲内で使用される対象となる鉱物が、紛争地域および高リスク地域を原産としている場合、「申告（Declaration）」タブのD56セルで申告してください</v>
      </c>
    </row>
    <row r="42" spans="1:10" ht="40.5">
      <c r="A42" s="79" t="str">
        <f>Declaration!B57</f>
        <v/>
      </c>
      <c r="B42" s="78">
        <f>Declaration!D57</f>
        <v>0</v>
      </c>
      <c r="C42" s="135" t="str">
        <f t="shared" ca="1" si="3"/>
        <v>記入済</v>
      </c>
      <c r="D42" s="316" t="str">
        <f t="shared" si="16"/>
        <v/>
      </c>
      <c r="E42" s="16"/>
      <c r="F42" s="83">
        <f t="shared" si="17"/>
        <v>0</v>
      </c>
      <c r="G42" s="61">
        <f t="shared" si="18"/>
        <v>1</v>
      </c>
      <c r="H42" s="62">
        <f t="shared" si="19"/>
        <v>0</v>
      </c>
      <c r="I42" s="130" t="str">
        <f ca="1">OFFSET(L!$C$1,MATCH("Checker"&amp;"Comp",L!$A:$A,0)-1,SL,,)</f>
        <v>記入済</v>
      </c>
      <c r="J42" s="15" t="str">
        <f ca="1">OFFSET(L!$C$1,MATCH("Checker"&amp;ADDRESS(ROW(),COLUMN(),4),L!$A:$A,0)-1,SL,,)</f>
        <v>本調査回答で申告された製品範囲内で使用される対象となる鉱物が、紛争地域および高リスク地域を原産としている場合、「申告（Declaration）」タブのD57セルで申告してください</v>
      </c>
    </row>
    <row r="43" spans="1:10" ht="40.5">
      <c r="A43" s="79" t="str">
        <f>Declaration!B58</f>
        <v/>
      </c>
      <c r="B43" s="78">
        <f>Declaration!D58</f>
        <v>0</v>
      </c>
      <c r="C43" s="135" t="str">
        <f t="shared" ca="1" si="3"/>
        <v>記入済</v>
      </c>
      <c r="D43" s="316" t="str">
        <f t="shared" si="16"/>
        <v/>
      </c>
      <c r="E43" s="16"/>
      <c r="F43" s="83">
        <f t="shared" si="17"/>
        <v>0</v>
      </c>
      <c r="G43" s="61">
        <f t="shared" si="18"/>
        <v>1</v>
      </c>
      <c r="H43" s="62">
        <f t="shared" si="19"/>
        <v>0</v>
      </c>
      <c r="I43" s="130" t="str">
        <f ca="1">OFFSET(L!$C$1,MATCH("Checker"&amp;"Comp",L!$A:$A,0)-1,SL,,)</f>
        <v>記入済</v>
      </c>
      <c r="J43" s="15" t="str">
        <f ca="1">OFFSET(L!$C$1,MATCH("Checker"&amp;ADDRESS(ROW(),COLUMN(),4),L!$A:$A,0)-1,SL,,)</f>
        <v>本調査回答で申告された製品範囲内で使用される対象となる鉱物が、紛争地域および高リスク地域を原産としている場合、「申告（Declaration）」タブのD58セルで申告してください</v>
      </c>
    </row>
    <row r="44" spans="1:10" ht="40.5">
      <c r="A44" s="79" t="str">
        <f>Declaration!B59</f>
        <v/>
      </c>
      <c r="B44" s="78">
        <f>Declaration!D59</f>
        <v>0</v>
      </c>
      <c r="C44" s="135" t="str">
        <f t="shared" ca="1" si="3"/>
        <v>記入済</v>
      </c>
      <c r="D44" s="316" t="str">
        <f t="shared" si="16"/>
        <v/>
      </c>
      <c r="E44" s="16"/>
      <c r="F44" s="83">
        <f t="shared" si="17"/>
        <v>0</v>
      </c>
      <c r="G44" s="61">
        <f t="shared" si="18"/>
        <v>1</v>
      </c>
      <c r="H44" s="62">
        <f t="shared" si="19"/>
        <v>0</v>
      </c>
      <c r="I44" s="130" t="str">
        <f ca="1">OFFSET(L!$C$1,MATCH("Checker"&amp;"Comp",L!$A:$A,0)-1,SL,,)</f>
        <v>記入済</v>
      </c>
      <c r="J44" s="15" t="str">
        <f ca="1">OFFSET(L!$C$1,MATCH("Checker"&amp;ADDRESS(ROW(),COLUMN(),4),L!$A:$A,0)-1,SL,,)</f>
        <v>本調査回答で申告された製品範囲内で使用される対象となる鉱物が、紛争地域および高リスク地域を原産としている場合、「申告（Declaration）」タブのD59セルで申告してください</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4）対象となる鉱物は全て、再生利用品又はスクラップ起源から調達していますか？(*)</v>
      </c>
      <c r="B49" s="81"/>
      <c r="C49" s="81"/>
      <c r="D49" s="85"/>
      <c r="E49" s="16" t="s">
        <v>15</v>
      </c>
      <c r="F49" s="82"/>
      <c r="J49" s="131"/>
    </row>
    <row r="50" spans="1:10" ht="55.5" customHeight="1">
      <c r="A50" s="79" t="str">
        <f>Declaration!B66</f>
        <v>Cobalt(*)</v>
      </c>
      <c r="B50" s="78">
        <f>Declaration!D66</f>
        <v>0</v>
      </c>
      <c r="C50" s="135" t="str">
        <f ca="1">IF(H50=1,J50,I50)</f>
        <v>本調査回答で申告された製品範囲内で使用される対象となる鉱物の100%が再生利用品およびスクラップ起源を由来としている場合は、「申告（Declaration）」タブのD66セルに申告してください</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記入済</v>
      </c>
      <c r="J50" s="131" t="str">
        <f ca="1">OFFSET(L!$C$1,MATCH("Checker"&amp;ADDRESS(ROW(),COLUMN(),4),L!$A:$A,0)-1,SL,,)</f>
        <v>本調査回答で申告された製品範囲内で使用される対象となる鉱物の100%が再生利用品およびスクラップ起源を由来としている場合は、「申告（Declaration）」タブのD66セルに申告してください</v>
      </c>
    </row>
    <row r="51" spans="1:10" ht="55.5" customHeight="1">
      <c r="A51" s="79" t="str">
        <f>Declaration!B67</f>
        <v/>
      </c>
      <c r="B51" s="78">
        <f>Declaration!D67</f>
        <v>0</v>
      </c>
      <c r="C51" s="135" t="str">
        <f t="shared" ref="C51:C59" ca="1" si="20">IF(H51=1,J51,I51)</f>
        <v>記入済</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記入済</v>
      </c>
      <c r="J51" s="131" t="str">
        <f ca="1">OFFSET(L!$C$1,MATCH("Checker"&amp;ADDRESS(ROW(),COLUMN(),4),L!$A:$A,0)-1,SL,,)</f>
        <v>本調査回答で申告された製品範囲内で使用される対象となる鉱物の100%が再生利用品およびスクラップ起源を由来としている場合は、「申告（Declaration）」タブのD67セルに申告してください</v>
      </c>
    </row>
    <row r="52" spans="1:10" ht="55.5" customHeight="1">
      <c r="A52" s="79" t="str">
        <f>Declaration!B68</f>
        <v/>
      </c>
      <c r="B52" s="78">
        <f>Declaration!D68</f>
        <v>0</v>
      </c>
      <c r="C52" s="135" t="str">
        <f t="shared" ca="1" si="20"/>
        <v>記入済</v>
      </c>
      <c r="D52" s="316" t="str">
        <f t="shared" si="21"/>
        <v/>
      </c>
      <c r="E52" s="16"/>
      <c r="F52" s="83">
        <f t="shared" si="22"/>
        <v>0</v>
      </c>
      <c r="G52" s="61">
        <f t="shared" si="23"/>
        <v>1</v>
      </c>
      <c r="H52" s="62">
        <f t="shared" si="24"/>
        <v>0</v>
      </c>
      <c r="I52" s="130" t="str">
        <f ca="1">OFFSET(L!$C$1,MATCH("Checker"&amp;"Comp",L!$A:$A,0)-1,SL,,)</f>
        <v>記入済</v>
      </c>
      <c r="J52" s="131" t="str">
        <f ca="1">OFFSET(L!$C$1,MATCH("Checker"&amp;ADDRESS(ROW(),COLUMN(),4),L!$A:$A,0)-1,SL,,)</f>
        <v>本調査回答で申告された製品範囲内で使用される対象となる鉱物の100%が再生利用品およびスクラップ起源を由来としている場合は、「申告（Declaration）」タブのD68セルに申告してください</v>
      </c>
    </row>
    <row r="53" spans="1:10" ht="55.5" customHeight="1">
      <c r="A53" s="79" t="str">
        <f>Declaration!B69</f>
        <v/>
      </c>
      <c r="B53" s="78">
        <f>Declaration!D69</f>
        <v>0</v>
      </c>
      <c r="C53" s="135" t="str">
        <f t="shared" ca="1" si="20"/>
        <v>記入済</v>
      </c>
      <c r="D53" s="316" t="str">
        <f t="shared" si="21"/>
        <v/>
      </c>
      <c r="E53" s="16"/>
      <c r="F53" s="83">
        <f t="shared" si="22"/>
        <v>0</v>
      </c>
      <c r="G53" s="61">
        <f t="shared" si="23"/>
        <v>1</v>
      </c>
      <c r="H53" s="62">
        <f t="shared" si="24"/>
        <v>0</v>
      </c>
      <c r="I53" s="130" t="str">
        <f ca="1">OFFSET(L!$C$1,MATCH("Checker"&amp;"Comp",L!$A:$A,0)-1,SL,,)</f>
        <v>記入済</v>
      </c>
      <c r="J53" s="131" t="str">
        <f ca="1">OFFSET(L!$C$1,MATCH("Checker"&amp;ADDRESS(ROW(),COLUMN(),4),L!$A:$A,0)-1,SL,,)</f>
        <v>本調査回答で申告された製品範囲内で使用される対象となる鉱物の100%が再生利用品およびスクラップ起源を由来としている場合は、「申告（Declaration）」タブのD69セルに申告してください</v>
      </c>
    </row>
    <row r="54" spans="1:10" ht="55.5" customHeight="1">
      <c r="A54" s="79" t="str">
        <f>Declaration!B70</f>
        <v/>
      </c>
      <c r="B54" s="78">
        <f>Declaration!D70</f>
        <v>0</v>
      </c>
      <c r="C54" s="135" t="str">
        <f t="shared" ca="1" si="20"/>
        <v>記入済</v>
      </c>
      <c r="D54" s="316" t="str">
        <f t="shared" si="21"/>
        <v/>
      </c>
      <c r="E54" s="16"/>
      <c r="F54" s="83">
        <f t="shared" si="22"/>
        <v>0</v>
      </c>
      <c r="G54" s="61">
        <f t="shared" si="23"/>
        <v>1</v>
      </c>
      <c r="H54" s="62">
        <f t="shared" si="24"/>
        <v>0</v>
      </c>
      <c r="I54" s="130" t="str">
        <f ca="1">OFFSET(L!$C$1,MATCH("Checker"&amp;"Comp",L!$A:$A,0)-1,SL,,)</f>
        <v>記入済</v>
      </c>
      <c r="J54" s="131" t="str">
        <f ca="1">OFFSET(L!$C$1,MATCH("Checker"&amp;ADDRESS(ROW(),COLUMN(),4),L!$A:$A,0)-1,SL,,)</f>
        <v>本調査回答で申告された製品範囲内で使用される対象となる鉱物の100%が再生利用品およびスクラップ起源を由来としている場合は、「申告（Declaration）」タブのD70セルに申告してください</v>
      </c>
    </row>
    <row r="55" spans="1:10" ht="55.5" customHeight="1">
      <c r="A55" s="79" t="str">
        <f>Declaration!B71</f>
        <v/>
      </c>
      <c r="B55" s="78">
        <f>Declaration!D71</f>
        <v>0</v>
      </c>
      <c r="C55" s="135" t="str">
        <f t="shared" ca="1" si="20"/>
        <v>記入済</v>
      </c>
      <c r="D55" s="316" t="str">
        <f t="shared" si="21"/>
        <v/>
      </c>
      <c r="E55" s="16"/>
      <c r="F55" s="83">
        <f t="shared" si="22"/>
        <v>0</v>
      </c>
      <c r="G55" s="61">
        <f t="shared" si="23"/>
        <v>1</v>
      </c>
      <c r="H55" s="62">
        <f t="shared" si="24"/>
        <v>0</v>
      </c>
      <c r="I55" s="130" t="str">
        <f ca="1">OFFSET(L!$C$1,MATCH("Checker"&amp;"Comp",L!$A:$A,0)-1,SL,,)</f>
        <v>記入済</v>
      </c>
      <c r="J55" s="131" t="str">
        <f ca="1">OFFSET(L!$C$1,MATCH("Checker"&amp;ADDRESS(ROW(),COLUMN(),4),L!$A:$A,0)-1,SL,,)</f>
        <v>本調査回答で申告された製品範囲内で使用される対象となる鉱物の100%が再生利用品およびスクラップ起源を由来としている場合は、「申告（Declaration）」タブのD71セルに申告してください</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5）サプライチェーン調査に回答した関連するサプライヤーは何パーセントですか？(*)</v>
      </c>
      <c r="B60" s="81"/>
      <c r="C60" s="81"/>
      <c r="D60" s="85"/>
      <c r="E60" s="16" t="s">
        <v>15</v>
      </c>
      <c r="F60" s="82"/>
    </row>
    <row r="61" spans="1:10" ht="27.5">
      <c r="A61" s="79" t="str">
        <f>Declaration!B78</f>
        <v>Cobalt(*)</v>
      </c>
      <c r="B61" s="78">
        <f>Declaration!D78</f>
        <v>0</v>
      </c>
      <c r="C61" s="135" t="str">
        <f t="shared" ca="1" si="3"/>
        <v>サプライヤーの製錬業者情報の回答率を割合（%）で「申告（Declaration）」タブのD78セルに記入してください</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記入済</v>
      </c>
      <c r="J61" s="15" t="str">
        <f ca="1">OFFSET(L!$C$1,MATCH("Checker"&amp;ADDRESS(ROW(),COLUMN(),4),L!$A:$A,0)-1,SL,,)</f>
        <v>サプライヤーの製錬業者情報の回答率を割合（%）で「申告（Declaration）」タブのD78セルに記入してください</v>
      </c>
    </row>
    <row r="62" spans="1:10" ht="27.5">
      <c r="A62" s="79" t="str">
        <f>Declaration!B79</f>
        <v/>
      </c>
      <c r="B62" s="78">
        <f>Declaration!D79</f>
        <v>0</v>
      </c>
      <c r="C62" s="135" t="str">
        <f t="shared" ca="1" si="3"/>
        <v>記入済</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記入済</v>
      </c>
      <c r="J62" s="15" t="str">
        <f ca="1">OFFSET(L!$C$1,MATCH("Checker"&amp;ADDRESS(ROW(),COLUMN(),4),L!$A:$A,0)-1,SL,,)</f>
        <v>サプライヤーの製錬業者情報の回答率を割合（%）で「申告（Declaration）」タブのD79セルに記入してください</v>
      </c>
    </row>
    <row r="63" spans="1:10" ht="27">
      <c r="A63" s="79" t="str">
        <f>Declaration!B80</f>
        <v/>
      </c>
      <c r="B63" s="78">
        <f>Declaration!D80</f>
        <v>0</v>
      </c>
      <c r="C63" s="135" t="str">
        <f t="shared" ca="1" si="3"/>
        <v>記入済</v>
      </c>
      <c r="D63" s="317" t="str">
        <f t="shared" si="25"/>
        <v/>
      </c>
      <c r="E63" s="16"/>
      <c r="F63" s="83">
        <f t="shared" si="26"/>
        <v>0</v>
      </c>
      <c r="G63" s="61">
        <f t="shared" si="27"/>
        <v>1</v>
      </c>
      <c r="H63" s="62">
        <f t="shared" si="28"/>
        <v>0</v>
      </c>
      <c r="I63" s="130" t="str">
        <f ca="1">OFFSET(L!$C$1,MATCH("Checker"&amp;"Comp",L!$A:$A,0)-1,SL,,)</f>
        <v>記入済</v>
      </c>
      <c r="J63" s="15" t="str">
        <f ca="1">OFFSET(L!$C$1,MATCH("Checker"&amp;ADDRESS(ROW(),COLUMN(),4),L!$A:$A,0)-1,SL,,)</f>
        <v>サプライヤーの製錬業者情報の回答率を割合（%）で「申告（Declaration）」タブのD80セルに記入してください</v>
      </c>
    </row>
    <row r="64" spans="1:10" ht="27">
      <c r="A64" s="79" t="str">
        <f>Declaration!B81</f>
        <v/>
      </c>
      <c r="B64" s="78">
        <f>Declaration!D81</f>
        <v>0</v>
      </c>
      <c r="C64" s="135" t="str">
        <f t="shared" ca="1" si="3"/>
        <v>記入済</v>
      </c>
      <c r="D64" s="317" t="str">
        <f t="shared" si="25"/>
        <v/>
      </c>
      <c r="E64" s="16"/>
      <c r="F64" s="83">
        <f t="shared" si="26"/>
        <v>0</v>
      </c>
      <c r="G64" s="61">
        <f t="shared" si="27"/>
        <v>1</v>
      </c>
      <c r="H64" s="62">
        <f t="shared" si="28"/>
        <v>0</v>
      </c>
      <c r="I64" s="130" t="str">
        <f ca="1">OFFSET(L!$C$1,MATCH("Checker"&amp;"Comp",L!$A:$A,0)-1,SL,,)</f>
        <v>記入済</v>
      </c>
      <c r="J64" s="15" t="str">
        <f ca="1">OFFSET(L!$C$1,MATCH("Checker"&amp;ADDRESS(ROW(),COLUMN(),4),L!$A:$A,0)-1,SL,,)</f>
        <v>サプライヤーの製錬業者情報の回答率を割合（%）で「申告（Declaration）」タブのD81セルに記入してください</v>
      </c>
    </row>
    <row r="65" spans="1:10" ht="27">
      <c r="A65" s="79" t="str">
        <f>Declaration!B82</f>
        <v/>
      </c>
      <c r="B65" s="78">
        <f>Declaration!D82</f>
        <v>0</v>
      </c>
      <c r="C65" s="135" t="str">
        <f t="shared" ca="1" si="3"/>
        <v>記入済</v>
      </c>
      <c r="D65" s="317" t="str">
        <f t="shared" si="25"/>
        <v/>
      </c>
      <c r="E65" s="16"/>
      <c r="F65" s="83">
        <f t="shared" si="26"/>
        <v>0</v>
      </c>
      <c r="G65" s="61">
        <f t="shared" si="27"/>
        <v>1</v>
      </c>
      <c r="H65" s="62">
        <f t="shared" si="28"/>
        <v>0</v>
      </c>
      <c r="I65" s="130" t="str">
        <f ca="1">OFFSET(L!$C$1,MATCH("Checker"&amp;"Comp",L!$A:$A,0)-1,SL,,)</f>
        <v>記入済</v>
      </c>
      <c r="J65" s="15" t="str">
        <f ca="1">OFFSET(L!$C$1,MATCH("Checker"&amp;ADDRESS(ROW(),COLUMN(),4),L!$A:$A,0)-1,SL,,)</f>
        <v>サプライヤーの製錬業者情報の回答率を割合（%）で「申告（Declaration）」タブのD82セルに記入してください</v>
      </c>
    </row>
    <row r="66" spans="1:10" ht="27">
      <c r="A66" s="79" t="str">
        <f>Declaration!B83</f>
        <v/>
      </c>
      <c r="B66" s="78">
        <f>Declaration!D83</f>
        <v>0</v>
      </c>
      <c r="C66" s="135" t="str">
        <f t="shared" ca="1" si="3"/>
        <v>記入済</v>
      </c>
      <c r="D66" s="317" t="str">
        <f t="shared" si="25"/>
        <v/>
      </c>
      <c r="E66" s="16"/>
      <c r="F66" s="83">
        <f t="shared" si="26"/>
        <v>0</v>
      </c>
      <c r="G66" s="61">
        <f t="shared" si="27"/>
        <v>1</v>
      </c>
      <c r="H66" s="62">
        <f t="shared" si="28"/>
        <v>0</v>
      </c>
      <c r="I66" s="130" t="str">
        <f ca="1">OFFSET(L!$C$1,MATCH("Checker"&amp;"Comp",L!$A:$A,0)-1,SL,,)</f>
        <v>記入済</v>
      </c>
      <c r="J66" s="15" t="str">
        <f ca="1">OFFSET(L!$C$1,MATCH("Checker"&amp;ADDRESS(ROW(),COLUMN(),4),L!$A:$A,0)-1,SL,,)</f>
        <v>サプライヤーの製錬業者情報の回答率を割合（%）で「申告（Declaration）」タブのD83セルに記入してください</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6）貴社のサプライチェーンに対象となる鉱物を供給する全ての製錬業者又は加工業者を特定しましたか？(*)</v>
      </c>
      <c r="B71" s="81"/>
      <c r="C71" s="81"/>
      <c r="D71" s="85"/>
      <c r="E71" s="16" t="s">
        <v>13</v>
      </c>
      <c r="F71" s="82"/>
    </row>
    <row r="72" spans="1:10" ht="54.5">
      <c r="A72" s="79" t="str">
        <f>Declaration!B90</f>
        <v>Cobalt(*)</v>
      </c>
      <c r="B72" s="78">
        <f>Declaration!D90</f>
        <v>0</v>
      </c>
      <c r="C72" s="135" t="str">
        <f t="shared" ca="1" si="3"/>
        <v>申告範囲内で全ての製錬業者名が本調査回答で提供された場合は、「申告」タブのD90セルに申告してください</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記入済</v>
      </c>
      <c r="J72" s="15" t="str">
        <f ca="1">OFFSET(L!$C$1,MATCH("Checker"&amp;ADDRESS(ROW(),COLUMN(),4),L!$A:$A,0)-1,SL,,)</f>
        <v>申告範囲内で全ての製錬業者名が本調査回答で提供された場合は、「申告」タブのD90セルに申告してください</v>
      </c>
    </row>
    <row r="73" spans="1:10" ht="54.5">
      <c r="A73" s="79" t="str">
        <f>Declaration!B91</f>
        <v/>
      </c>
      <c r="B73" s="78">
        <f>Declaration!D91</f>
        <v>0</v>
      </c>
      <c r="C73" s="135" t="str">
        <f t="shared" ref="C73:C81" ca="1" si="31">IF(H73=1,J73,I73)</f>
        <v>記入済</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記入済</v>
      </c>
      <c r="J73" s="15" t="str">
        <f ca="1">OFFSET(L!$C$1,MATCH("Checker"&amp;ADDRESS(ROW(),COLUMN(),4),L!$A:$A,0)-1,SL,,)</f>
        <v>申告範囲内で全ての製錬業者名が本調査回答で提供された場合は、「申告」タブのD91セルに申告してください</v>
      </c>
    </row>
    <row r="74" spans="1:10" ht="27">
      <c r="A74" s="79" t="str">
        <f>Declaration!B92</f>
        <v/>
      </c>
      <c r="B74" s="78">
        <f>Declaration!D92</f>
        <v>0</v>
      </c>
      <c r="C74" s="135" t="str">
        <f t="shared" ca="1" si="31"/>
        <v>記入済</v>
      </c>
      <c r="D74" s="317" t="str">
        <f t="shared" si="32"/>
        <v/>
      </c>
      <c r="E74" s="16"/>
      <c r="F74" s="83">
        <f t="shared" si="33"/>
        <v>0</v>
      </c>
      <c r="G74" s="61">
        <f t="shared" si="34"/>
        <v>1</v>
      </c>
      <c r="H74" s="62">
        <f t="shared" si="35"/>
        <v>0</v>
      </c>
      <c r="I74" s="130" t="str">
        <f ca="1">OFFSET(L!$C$1,MATCH("Checker"&amp;"Comp",L!$A:$A,0)-1,SL,,)</f>
        <v>記入済</v>
      </c>
      <c r="J74" s="15" t="str">
        <f ca="1">OFFSET(L!$C$1,MATCH("Checker"&amp;ADDRESS(ROW(),COLUMN(),4),L!$A:$A,0)-1,SL,,)</f>
        <v>申告範囲内で全ての製錬業者名が本調査回答で提供された場合は、「申告」タブのD92セルに申告してください</v>
      </c>
    </row>
    <row r="75" spans="1:10" ht="27">
      <c r="A75" s="79" t="str">
        <f>Declaration!B93</f>
        <v/>
      </c>
      <c r="B75" s="78">
        <f>Declaration!D93</f>
        <v>0</v>
      </c>
      <c r="C75" s="135" t="str">
        <f t="shared" ca="1" si="31"/>
        <v>記入済</v>
      </c>
      <c r="D75" s="317" t="str">
        <f t="shared" si="32"/>
        <v/>
      </c>
      <c r="E75" s="16"/>
      <c r="F75" s="83">
        <f t="shared" si="33"/>
        <v>0</v>
      </c>
      <c r="G75" s="61">
        <f t="shared" si="34"/>
        <v>1</v>
      </c>
      <c r="H75" s="62">
        <f t="shared" si="35"/>
        <v>0</v>
      </c>
      <c r="I75" s="130" t="str">
        <f ca="1">OFFSET(L!$C$1,MATCH("Checker"&amp;"Comp",L!$A:$A,0)-1,SL,,)</f>
        <v>記入済</v>
      </c>
      <c r="J75" s="15" t="str">
        <f ca="1">OFFSET(L!$C$1,MATCH("Checker"&amp;ADDRESS(ROW(),COLUMN(),4),L!$A:$A,0)-1,SL,,)</f>
        <v>申告範囲内で全ての製錬業者名が本調査回答で提供された場合は、「申告」タブのD93セルに申告してください</v>
      </c>
    </row>
    <row r="76" spans="1:10" ht="27">
      <c r="A76" s="79" t="str">
        <f>Declaration!B94</f>
        <v/>
      </c>
      <c r="B76" s="78">
        <f>Declaration!D94</f>
        <v>0</v>
      </c>
      <c r="C76" s="135" t="str">
        <f t="shared" ca="1" si="31"/>
        <v>記入済</v>
      </c>
      <c r="D76" s="317" t="str">
        <f t="shared" si="32"/>
        <v/>
      </c>
      <c r="E76" s="16"/>
      <c r="F76" s="83">
        <f t="shared" si="33"/>
        <v>0</v>
      </c>
      <c r="G76" s="61">
        <f t="shared" si="34"/>
        <v>1</v>
      </c>
      <c r="H76" s="62">
        <f t="shared" si="35"/>
        <v>0</v>
      </c>
      <c r="I76" s="130" t="str">
        <f ca="1">OFFSET(L!$C$1,MATCH("Checker"&amp;"Comp",L!$A:$A,0)-1,SL,,)</f>
        <v>記入済</v>
      </c>
      <c r="J76" s="15" t="str">
        <f ca="1">OFFSET(L!$C$1,MATCH("Checker"&amp;ADDRESS(ROW(),COLUMN(),4),L!$A:$A,0)-1,SL,,)</f>
        <v>申告範囲内で全ての製錬業者名が本調査回答で提供された場合は、「申告」タブのD94セルに申告してください</v>
      </c>
    </row>
    <row r="77" spans="1:10" ht="27">
      <c r="A77" s="79" t="str">
        <f>Declaration!B95</f>
        <v/>
      </c>
      <c r="B77" s="78">
        <f>Declaration!D95</f>
        <v>0</v>
      </c>
      <c r="C77" s="135" t="str">
        <f t="shared" ca="1" si="31"/>
        <v>記入済</v>
      </c>
      <c r="D77" s="317" t="str">
        <f t="shared" si="32"/>
        <v/>
      </c>
      <c r="E77" s="16"/>
      <c r="F77" s="83">
        <f t="shared" si="33"/>
        <v>0</v>
      </c>
      <c r="G77" s="61">
        <f t="shared" si="34"/>
        <v>1</v>
      </c>
      <c r="H77" s="62">
        <f t="shared" si="35"/>
        <v>0</v>
      </c>
      <c r="I77" s="130" t="str">
        <f ca="1">OFFSET(L!$C$1,MATCH("Checker"&amp;"Comp",L!$A:$A,0)-1,SL,,)</f>
        <v>記入済</v>
      </c>
      <c r="J77" s="15" t="str">
        <f ca="1">OFFSET(L!$C$1,MATCH("Checker"&amp;ADDRESS(ROW(),COLUMN(),4),L!$A:$A,0)-1,SL,,)</f>
        <v>申告範囲内で全ての製錬業者名が本調査回答で提供された場合は、「申告」タブのD95セルに申告してください</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7）貴社は受領した該当する全ての製錬業者又は加工業者情報を、この申告で報告していますか？(*)</v>
      </c>
      <c r="B82" s="81"/>
      <c r="C82" s="81"/>
      <c r="D82" s="85"/>
      <c r="E82" s="16" t="s">
        <v>16</v>
      </c>
      <c r="F82" s="82"/>
    </row>
    <row r="83" spans="1:10" ht="41.5" customHeight="1">
      <c r="A83" s="79" t="str">
        <f>Declaration!B102</f>
        <v>Cobalt(*)</v>
      </c>
      <c r="B83" s="78">
        <f>Declaration!D102</f>
        <v>0</v>
      </c>
      <c r="C83" s="135" t="str">
        <f t="shared" ref="C83:C92" ca="1" si="36">IF(H83=1,J83,I83)</f>
        <v>全ての該当する対象となる鉱物製錬業者情報が提供された場合は、「申告（Declaration）」タブのD102セルに申告してください</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記入済</v>
      </c>
      <c r="J83" s="15" t="str">
        <f ca="1">OFFSET(L!$C$1,MATCH("Checker"&amp;ADDRESS(ROW(),COLUMN(),4),L!$A:$A,0)-1,SL,,)</f>
        <v>全ての該当する対象となる鉱物製錬業者情報が提供された場合は、「申告（Declaration）」タブのD102セルに申告してください</v>
      </c>
    </row>
    <row r="84" spans="1:10" ht="41.5" customHeight="1">
      <c r="A84" s="79" t="str">
        <f>Declaration!B103</f>
        <v/>
      </c>
      <c r="B84" s="78">
        <f>Declaration!D103</f>
        <v>0</v>
      </c>
      <c r="C84" s="135" t="str">
        <f t="shared" ca="1" si="36"/>
        <v>記入済</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記入済</v>
      </c>
      <c r="J84" s="15" t="str">
        <f ca="1">OFFSET(L!$C$1,MATCH("Checker"&amp;ADDRESS(ROW(),COLUMN(),4),L!$A:$A,0)-1,SL,,)</f>
        <v>全ての該当する対象となる鉱物製錬業者情報が提供された場合は、「申告（Declaration）」タブのD103セルに申告してください</v>
      </c>
    </row>
    <row r="85" spans="1:10" ht="41.5" customHeight="1">
      <c r="A85" s="79" t="str">
        <f>Declaration!B104</f>
        <v/>
      </c>
      <c r="B85" s="78">
        <f>Declaration!D104</f>
        <v>0</v>
      </c>
      <c r="C85" s="135" t="str">
        <f t="shared" ca="1" si="36"/>
        <v>記入済</v>
      </c>
      <c r="D85" s="317" t="str">
        <f t="shared" si="39"/>
        <v/>
      </c>
      <c r="E85" s="16"/>
      <c r="F85" s="83">
        <f t="shared" si="40"/>
        <v>0</v>
      </c>
      <c r="G85" s="61">
        <f t="shared" si="41"/>
        <v>1</v>
      </c>
      <c r="H85" s="62">
        <f t="shared" si="42"/>
        <v>0</v>
      </c>
      <c r="I85" s="130" t="str">
        <f ca="1">OFFSET(L!$C$1,MATCH("Checker"&amp;"Comp",L!$A:$A,0)-1,SL,,)</f>
        <v>記入済</v>
      </c>
      <c r="J85" s="15" t="str">
        <f ca="1">OFFSET(L!$C$1,MATCH("Checker"&amp;ADDRESS(ROW(),COLUMN(),4),L!$A:$A,0)-1,SL,,)</f>
        <v>全ての該当する対象となる鉱物製錬業者情報が提供された場合は、「申告（Declaration）」タブのD104セルに申告してください</v>
      </c>
    </row>
    <row r="86" spans="1:10" ht="41.5" customHeight="1">
      <c r="A86" s="79" t="str">
        <f>Declaration!B105</f>
        <v/>
      </c>
      <c r="B86" s="78">
        <f>Declaration!D105</f>
        <v>0</v>
      </c>
      <c r="C86" s="135" t="str">
        <f t="shared" ca="1" si="36"/>
        <v>記入済</v>
      </c>
      <c r="D86" s="317" t="str">
        <f t="shared" si="39"/>
        <v/>
      </c>
      <c r="E86" s="16"/>
      <c r="F86" s="83">
        <f t="shared" si="40"/>
        <v>0</v>
      </c>
      <c r="G86" s="61">
        <f t="shared" si="41"/>
        <v>1</v>
      </c>
      <c r="H86" s="62">
        <f t="shared" si="42"/>
        <v>0</v>
      </c>
      <c r="I86" s="130" t="str">
        <f ca="1">OFFSET(L!$C$1,MATCH("Checker"&amp;"Comp",L!$A:$A,0)-1,SL,,)</f>
        <v>記入済</v>
      </c>
      <c r="J86" s="15" t="str">
        <f ca="1">OFFSET(L!$C$1,MATCH("Checker"&amp;ADDRESS(ROW(),COLUMN(),4),L!$A:$A,0)-1,SL,,)</f>
        <v>全ての該当する対象となる鉱物製錬業者情報が提供された場合は、「申告（Declaration）」タブのD105セルに申告してください</v>
      </c>
    </row>
    <row r="87" spans="1:10" ht="41.5" customHeight="1">
      <c r="A87" s="79" t="str">
        <f>Declaration!B106</f>
        <v/>
      </c>
      <c r="B87" s="78">
        <f>Declaration!D106</f>
        <v>0</v>
      </c>
      <c r="C87" s="135" t="str">
        <f t="shared" ca="1" si="36"/>
        <v>記入済</v>
      </c>
      <c r="D87" s="317" t="str">
        <f t="shared" si="39"/>
        <v/>
      </c>
      <c r="E87" s="16"/>
      <c r="F87" s="83">
        <f t="shared" si="40"/>
        <v>0</v>
      </c>
      <c r="G87" s="61">
        <f t="shared" si="41"/>
        <v>1</v>
      </c>
      <c r="H87" s="62">
        <f t="shared" si="42"/>
        <v>0</v>
      </c>
      <c r="I87" s="130" t="str">
        <f ca="1">OFFSET(L!$C$1,MATCH("Checker"&amp;"Comp",L!$A:$A,0)-1,SL,,)</f>
        <v>記入済</v>
      </c>
      <c r="J87" s="15" t="str">
        <f ca="1">OFFSET(L!$C$1,MATCH("Checker"&amp;ADDRESS(ROW(),COLUMN(),4),L!$A:$A,0)-1,SL,,)</f>
        <v>全ての該当する対象となる鉱物製錬業者情報が提供された場合は、「申告（Declaration）」タブのD106セルに申告してください</v>
      </c>
    </row>
    <row r="88" spans="1:10" ht="41.5" customHeight="1">
      <c r="A88" s="79" t="str">
        <f>Declaration!B107</f>
        <v/>
      </c>
      <c r="B88" s="78">
        <f>Declaration!D107</f>
        <v>0</v>
      </c>
      <c r="C88" s="135" t="str">
        <f t="shared" ca="1" si="36"/>
        <v>記入済</v>
      </c>
      <c r="D88" s="317" t="str">
        <f t="shared" si="39"/>
        <v/>
      </c>
      <c r="E88" s="16"/>
      <c r="F88" s="83">
        <f t="shared" si="40"/>
        <v>0</v>
      </c>
      <c r="G88" s="61">
        <f t="shared" si="41"/>
        <v>1</v>
      </c>
      <c r="H88" s="62">
        <f t="shared" si="42"/>
        <v>0</v>
      </c>
      <c r="I88" s="130" t="str">
        <f ca="1">OFFSET(L!$C$1,MATCH("Checker"&amp;"Comp",L!$A:$A,0)-1,SL,,)</f>
        <v>記入済</v>
      </c>
      <c r="J88" s="15" t="str">
        <f ca="1">OFFSET(L!$C$1,MATCH("Checker"&amp;ADDRESS(ROW(),COLUMN(),4),L!$A:$A,0)-1,SL,,)</f>
        <v>全ての該当する対象となる鉱物製錬業者情報が提供された場合は、「申告（Declaration）」タブのD107セルに申告してください</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質問</v>
      </c>
      <c r="B93" s="81"/>
      <c r="C93" s="81"/>
      <c r="D93" s="85"/>
      <c r="E93" s="16" t="s">
        <v>18</v>
      </c>
      <c r="F93" s="82"/>
      <c r="G93" s="82"/>
      <c r="H93" s="82"/>
    </row>
    <row r="94" spans="1:10" ht="41">
      <c r="A94" s="78" t="str">
        <f ca="1">Declaration!B115</f>
        <v>A. 責任ある鉱物調達方針を確定しましたか？(*)</v>
      </c>
      <c r="B94" s="78">
        <f>Declaration!D115</f>
        <v>0</v>
      </c>
      <c r="C94" s="135" t="str">
        <f ca="1">IF(H94=1,J94,I94)</f>
        <v>貴社に、責任ある鉱物調達方針がある場合は、「申告（Declaration）」タブのD115セルに回答してください</v>
      </c>
      <c r="D94" s="318" t="str">
        <f>IF(H94=1,"Click here to answer question (A)","")</f>
        <v>Click here to answer question (A)</v>
      </c>
      <c r="E94" s="16" t="s">
        <v>15</v>
      </c>
      <c r="F94" s="83">
        <f>IF(SUM(F$39:F$48)=0,0,1)</f>
        <v>1</v>
      </c>
      <c r="G94" s="61">
        <f t="shared" si="14"/>
        <v>1</v>
      </c>
      <c r="H94" s="62">
        <f t="shared" si="15"/>
        <v>1</v>
      </c>
      <c r="I94" s="130" t="str">
        <f ca="1">OFFSET(L!$C$1,MATCH("Checker"&amp;"Comp",L!$A:$A,0)-1,SL,,)</f>
        <v>記入済</v>
      </c>
      <c r="J94" s="15" t="str">
        <f ca="1">OFFSET(L!$C$1,MATCH("Checker"&amp;ADDRESS(ROW(),COLUMN(),4),L!$A:$A,0)-1,SL,,)</f>
        <v>貴社に、責任ある鉱物調達方針がある場合は、「申告（Declaration）」タブのD115セルに回答してください</v>
      </c>
    </row>
    <row r="95" spans="1:10" ht="41">
      <c r="A95" s="78" t="str">
        <f ca="1">Declaration!B117</f>
        <v>B.その責任ある鉱物調達方針は、貴社のホームページで閲覧できますか？（回答が「はい」の場合、その方針が掲載されているURLをコメント欄に記入する）(*)</v>
      </c>
      <c r="B95" s="78">
        <f>Declaration!D117</f>
        <v>0</v>
      </c>
      <c r="C95" s="135" t="str">
        <f ca="1">IF(H95=1,J95,I95)</f>
        <v>貴社に、貴社のウェブサイトで公に利用可能な貴社の責任ある鉱物調達方針がある場合は、「申告（Declaration）」タブのD117セルに回答してください</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記入済</v>
      </c>
      <c r="J95" s="15" t="str">
        <f ca="1">OFFSET(L!$C$1,MATCH("Checker"&amp;ADDRESS(ROW(),COLUMN(),4),L!$A:$A,0)-1,SL,,)</f>
        <v>貴社に、貴社のウェブサイトで公に利用可能な貴社の責任ある鉱物調達方針がある場合は、「申告（Declaration）」タブのD117セルに回答してください</v>
      </c>
    </row>
    <row r="96" spans="1:10" ht="25" customHeight="1">
      <c r="A96" s="78" t="s">
        <v>53</v>
      </c>
      <c r="B96" s="78">
        <f>Declaration!G117</f>
        <v>0</v>
      </c>
      <c r="C96" s="78" t="str">
        <f ca="1">IF(H96=1,J96,I96)</f>
        <v>記入済</v>
      </c>
      <c r="D96" s="320" t="str">
        <f>IF(H96=1,"Click here to answer question (C)","")</f>
        <v/>
      </c>
      <c r="E96" s="16" t="s">
        <v>15</v>
      </c>
      <c r="F96" s="83">
        <f>IF(AND(F95=1,B95="Yes"),1,0)</f>
        <v>0</v>
      </c>
      <c r="G96" s="61">
        <f>IF(LEN(B96)&gt;1,0,1)</f>
        <v>1</v>
      </c>
      <c r="H96" s="62">
        <f>F96*G96</f>
        <v>0</v>
      </c>
      <c r="I96" s="130" t="str">
        <f ca="1">OFFSET(L!$C$1,MATCH("Checker"&amp;"Comp",L!$A:$A,0)-1,SL,,)</f>
        <v>記入済</v>
      </c>
      <c r="J96" s="15" t="str">
        <f ca="1">OFFSET(L!$C$1,MATCH("Checker"&amp;ADDRESS(ROW(),COLUMN(),4),L!$A:$A,0)-1,SL,,)</f>
        <v>質問Bの回答が「Yes」の場合は、申告（Declaration）シートのG117セルにURLを記入してください。URLの形式は「www.companyname.com」にしてください。</v>
      </c>
    </row>
    <row r="97" spans="1:10" ht="54">
      <c r="A97" s="78" t="str">
        <f ca="1">Declaration!B119</f>
        <v>C.  貴社は直接サプライヤーに対し、独立民間監査会社の監査プログラムによりデュー・デリジェンス業務が認証された製錬業者から対象となる鉱物を調達することを要求していますか？ (*)</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c r="D98" s="319" t="str">
        <f>IF(H98=1,"Click here to answer question (C)","")</f>
        <v>Click here to answer question (C)</v>
      </c>
      <c r="E98" s="16"/>
      <c r="F98" s="83">
        <f>F39</f>
        <v>1</v>
      </c>
      <c r="G98" s="61">
        <f t="shared" si="14"/>
        <v>1</v>
      </c>
      <c r="H98" s="62">
        <f t="shared" si="15"/>
        <v>1</v>
      </c>
      <c r="I98" s="130" t="str">
        <f ca="1">OFFSET(L!$C$1,MATCH("Checker"&amp;"Comp",L!$A:$A,0)-1,SL,,)</f>
        <v>記入済</v>
      </c>
      <c r="J98"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row>
    <row r="99" spans="1:10" ht="81" customHeight="1">
      <c r="A99" s="78" t="str">
        <f>Declaration!B121</f>
        <v/>
      </c>
      <c r="B99" s="78">
        <f>Declaration!D121</f>
        <v>0</v>
      </c>
      <c r="C99" s="135" t="str">
        <f t="shared" ca="1" si="44"/>
        <v>記入済</v>
      </c>
      <c r="D99" s="319" t="str">
        <f>IF(H99=1,"Click here to answer question (C)","")</f>
        <v/>
      </c>
      <c r="E99" s="16"/>
      <c r="F99" s="83">
        <f t="shared" ref="F99:F103" si="45">F40</f>
        <v>0</v>
      </c>
      <c r="G99" s="61">
        <f t="shared" si="14"/>
        <v>1</v>
      </c>
      <c r="H99" s="62">
        <f t="shared" si="15"/>
        <v>0</v>
      </c>
      <c r="I99" s="130" t="str">
        <f ca="1">OFFSET(L!$C$1,MATCH("Checker"&amp;"Comp",L!$A:$A,0)-1,SL,,)</f>
        <v>記入済</v>
      </c>
      <c r="J99"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row>
    <row r="100" spans="1:10" ht="81" customHeight="1">
      <c r="A100" s="78" t="str">
        <f>Declaration!B122</f>
        <v/>
      </c>
      <c r="B100" s="78">
        <f>Declaration!D122</f>
        <v>0</v>
      </c>
      <c r="C100" s="135" t="str">
        <f t="shared" ca="1" si="44"/>
        <v>記入済</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記入済</v>
      </c>
      <c r="J100"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row>
    <row r="101" spans="1:10" ht="81" customHeight="1">
      <c r="A101" s="78" t="str">
        <f>Declaration!B123</f>
        <v/>
      </c>
      <c r="B101" s="78">
        <f>Declaration!D123</f>
        <v>0</v>
      </c>
      <c r="C101" s="135" t="str">
        <f t="shared" ca="1" si="44"/>
        <v>記入済</v>
      </c>
      <c r="D101" s="319" t="str">
        <f t="shared" si="46"/>
        <v/>
      </c>
      <c r="E101" s="16"/>
      <c r="F101" s="83">
        <f t="shared" si="45"/>
        <v>0</v>
      </c>
      <c r="G101" s="61">
        <f t="shared" si="47"/>
        <v>1</v>
      </c>
      <c r="H101" s="62">
        <f t="shared" si="48"/>
        <v>0</v>
      </c>
      <c r="I101" s="130" t="str">
        <f ca="1">OFFSET(L!$C$1,MATCH("Checker"&amp;"Comp",L!$A:$A,0)-1,SL,,)</f>
        <v>記入済</v>
      </c>
      <c r="J101"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row>
    <row r="102" spans="1:10" ht="81" customHeight="1">
      <c r="A102" s="78" t="str">
        <f>Declaration!B124</f>
        <v/>
      </c>
      <c r="B102" s="78">
        <f>Declaration!D124</f>
        <v>0</v>
      </c>
      <c r="C102" s="135" t="str">
        <f t="shared" ca="1" si="44"/>
        <v>記入済</v>
      </c>
      <c r="D102" s="319" t="str">
        <f t="shared" si="46"/>
        <v/>
      </c>
      <c r="E102" s="16"/>
      <c r="F102" s="83">
        <f t="shared" si="45"/>
        <v>0</v>
      </c>
      <c r="G102" s="61">
        <f t="shared" si="47"/>
        <v>1</v>
      </c>
      <c r="H102" s="62">
        <f t="shared" si="48"/>
        <v>0</v>
      </c>
      <c r="I102" s="130" t="str">
        <f ca="1">OFFSET(L!$C$1,MATCH("Checker"&amp;"Comp",L!$A:$A,0)-1,SL,,)</f>
        <v>記入済</v>
      </c>
      <c r="J102"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row>
    <row r="103" spans="1:10" ht="81" customHeight="1">
      <c r="A103" s="78" t="str">
        <f>Declaration!B125</f>
        <v/>
      </c>
      <c r="B103" s="78">
        <f>Declaration!D125</f>
        <v>0</v>
      </c>
      <c r="C103" s="135" t="str">
        <f t="shared" ca="1" si="44"/>
        <v>記入済</v>
      </c>
      <c r="D103" s="319" t="str">
        <f t="shared" si="46"/>
        <v/>
      </c>
      <c r="E103" s="16"/>
      <c r="F103" s="83">
        <f t="shared" si="45"/>
        <v>0</v>
      </c>
      <c r="G103" s="61">
        <f t="shared" si="47"/>
        <v>1</v>
      </c>
      <c r="H103" s="62">
        <f t="shared" si="48"/>
        <v>0</v>
      </c>
      <c r="I103" s="130" t="str">
        <f ca="1">OFFSET(L!$C$1,MATCH("Checker"&amp;"Comp",L!$A:$A,0)-1,SL,,)</f>
        <v>記入済</v>
      </c>
      <c r="J103"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責任ある鉱物調達のためのデュー・ディリジェンス対策を実施していますか？
(*)</v>
      </c>
      <c r="B108" s="78">
        <f>Declaration!D131</f>
        <v>0</v>
      </c>
      <c r="C108" s="135" t="str">
        <f t="shared" ca="1" si="44"/>
        <v>貴社が責任ある調達のデュー・ディリジェンス対策を実施している場合は、「申告（Declaration）」タブのD131セルに回答してください</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記入済</v>
      </c>
      <c r="J108" s="15" t="str">
        <f ca="1">OFFSET(L!$C$1,MATCH("Checker"&amp;ADDRESS(ROW(),COLUMN(),4),L!$A:$A,0)-1,SL,,)</f>
        <v>貴社が責任ある調達のデュー・ディリジェンス対策を実施している場合は、「申告（Declaration）」タブのD131セルに回答してください</v>
      </c>
    </row>
    <row r="109" spans="1:10" ht="41">
      <c r="A109" s="78" t="str">
        <f ca="1">Declaration!B133</f>
        <v>E.貴社は関連するサプライヤーの対象となる鉱物サプライチェーン調査を行っていますか？(*)</v>
      </c>
      <c r="B109" s="78">
        <f>Declaration!D133</f>
        <v>0</v>
      </c>
      <c r="C109" s="135" t="str">
        <f t="shared" ca="1" si="44"/>
        <v>貴社が対象となる鉱物サプライチェーン調査を実施する場合は、「申告（Declaration）」タブのD133セルに回答してください</v>
      </c>
      <c r="D109" s="319" t="str">
        <f>IF(H109=1,"Click here to answer question (E)","")</f>
        <v>Click here to answer question (E)</v>
      </c>
      <c r="E109" s="16" t="s">
        <v>15</v>
      </c>
      <c r="F109" s="83">
        <f t="shared" si="43"/>
        <v>1</v>
      </c>
      <c r="G109" s="61">
        <f>IF(B109=0,1,0)</f>
        <v>1</v>
      </c>
      <c r="H109" s="62">
        <f t="shared" si="15"/>
        <v>1</v>
      </c>
      <c r="I109" s="130" t="str">
        <f ca="1">OFFSET(L!$C$1,MATCH("Checker"&amp;"Comp",L!$A:$A,0)-1,SL,,)</f>
        <v>記入済</v>
      </c>
      <c r="J109" s="15" t="str">
        <f ca="1">OFFSET(L!$C$1,MATCH("Checker"&amp;ADDRESS(ROW(),COLUMN(),4),L!$A:$A,0)-1,SL,,)</f>
        <v>貴社が対象となる鉱物サプライチェーン調査を実施する場合は、「申告（Declaration）」タブのD133セルに回答してください</v>
      </c>
    </row>
    <row r="110" spans="1:10" ht="41">
      <c r="A110" s="78" t="str">
        <f ca="1">Declaration!B135</f>
        <v>F.サプライヤーからのデュー・ディリジェンス情報を貴社の期待を基に検証していますか？(*)</v>
      </c>
      <c r="B110" s="78">
        <f>Declaration!D135</f>
        <v>0</v>
      </c>
      <c r="C110" s="135" t="str">
        <f t="shared" ca="1" si="44"/>
        <v>サプライヤーからの回答を貴社の期待と照らして検証する場合は、「申告（Declaration）」タブのD135セルに回答してください</v>
      </c>
      <c r="D110" s="319" t="str">
        <f>IF(H110=1,"Click here to answer question (F)","")</f>
        <v>Click here to answer question (F)</v>
      </c>
      <c r="E110" s="16" t="s">
        <v>15</v>
      </c>
      <c r="F110" s="83">
        <f t="shared" si="43"/>
        <v>1</v>
      </c>
      <c r="G110" s="61">
        <f>IF(B110=0,1,0)</f>
        <v>1</v>
      </c>
      <c r="H110" s="62">
        <f t="shared" si="15"/>
        <v>1</v>
      </c>
      <c r="I110" s="130" t="str">
        <f ca="1">OFFSET(L!$C$1,MATCH("Checker"&amp;"Comp",L!$A:$A,0)-1,SL,,)</f>
        <v>記入済</v>
      </c>
      <c r="J110" s="15" t="str">
        <f ca="1">OFFSET(L!$C$1,MATCH("Checker"&amp;ADDRESS(ROW(),COLUMN(),4),L!$A:$A,0)-1,SL,,)</f>
        <v>サプライヤーからの回答を貴社の期待と照らして検証する場合は、「申告（Declaration）」タブのD135セルに回答してください</v>
      </c>
    </row>
    <row r="111" spans="1:10" ht="41">
      <c r="A111" s="78" t="str">
        <f ca="1">Declaration!B137</f>
        <v>G. 貴社の検証プロセスには是正措置管理が含まれていますか？(*)</v>
      </c>
      <c r="B111" s="78">
        <f>Declaration!D137</f>
        <v>0</v>
      </c>
      <c r="C111" s="135" t="str">
        <f t="shared" ca="1" si="44"/>
        <v>貴社の検証プロセスに是正措置管理を含む場合は、「申告（Declaration）」タブのD137セルに回答してください</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記入済</v>
      </c>
      <c r="J111" s="15" t="str">
        <f ca="1">OFFSET(L!$C$1,MATCH("Checker"&amp;ADDRESS(ROW(),COLUMN(),4),L!$A:$A,0)-1,SL,,)</f>
        <v>貴社の検証プロセスに是正措置管理を含む場合は、「申告（Declaration）」タブのD137セルに回答してください</v>
      </c>
    </row>
    <row r="112" spans="1:10" ht="41">
      <c r="A112" s="79" t="s">
        <v>54</v>
      </c>
      <c r="B112" s="78" t="str">
        <f>IF(G112=1,"No products or item numbers listed","One or more product / item numbers have been provided")</f>
        <v>No products or item numbers listed</v>
      </c>
      <c r="C112" s="78" t="str">
        <f t="shared" ca="1" si="44"/>
        <v>記入済</v>
      </c>
      <c r="D112" s="377" t="str">
        <f>IF(H112=1,"Click here to enter detail on Product List tab","")</f>
        <v/>
      </c>
      <c r="E112" s="16" t="s">
        <v>15</v>
      </c>
      <c r="F112" s="83">
        <f>IF(B5=Declaration!Q9,1,0)</f>
        <v>0</v>
      </c>
      <c r="G112" s="61">
        <f>IF('Product List'!B6="",1,0)</f>
        <v>1</v>
      </c>
      <c r="H112" s="62">
        <f>F112*G112</f>
        <v>0</v>
      </c>
      <c r="I112" s="130" t="str">
        <f ca="1">OFFSET(L!$C$1,MATCH("Checker"&amp;"Comp",L!$A:$A,0)-1,SL,,)</f>
        <v>記入済</v>
      </c>
      <c r="J112" s="15" t="str">
        <f ca="1">OFFSET(L!$C$1,MATCH("Checker"&amp;ADDRESS(ROW(),COLUMN(),4),L!$A:$A,0)-1,SL,,)</f>
        <v>この申告に該当する製造者の1つ以上の製品または製品番号を「Product List」タブに記入してください。Declarationタブの11HセルのリンクをクリックするとProduct Listタブにつながります</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サプライチェーンに対象となる鉱物を寄与している精錬業者のリストを、「精錬業者リスト」タブに記入してください</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記入済</v>
      </c>
      <c r="J114" s="15" t="str">
        <f ca="1">OFFSET(L!$C$1,MATCH("Checker"&amp;ADDRESS(ROW(),COLUMN(),4),L!$A:$A,0)-1,SL,,)</f>
        <v>サプライチェーンに対象となる鉱物を寄与している精錬業者のリストを、「精錬業者リスト」タブに記入してください</v>
      </c>
      <c r="K114" s="133">
        <f>IF(H28&gt;0,1,0)</f>
        <v>1</v>
      </c>
    </row>
    <row r="115" spans="1:12" ht="41.5" customHeight="1">
      <c r="A115" s="134" t="str">
        <f>Declaration!AA13</f>
        <v/>
      </c>
      <c r="B115" s="78"/>
      <c r="C115" s="135" t="str">
        <f t="shared" ca="1" si="49"/>
        <v>記入済</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記入済</v>
      </c>
      <c r="J115" s="15" t="str">
        <f ca="1">OFFSET(L!$C$1,MATCH("Checker"&amp;ADDRESS(ROW(),COLUMN(),4),L!$A:$A,0)-1,SL,,)</f>
        <v>サプライチェーンに対象となる鉱物を寄与している精錬業者のリストを、「精錬業者リスト」タブに記入してください</v>
      </c>
      <c r="K115" s="133">
        <f t="shared" ref="K115:K119" si="50">IF(H29&gt;0,1,0)</f>
        <v>0</v>
      </c>
    </row>
    <row r="116" spans="1:12" ht="41.5" customHeight="1">
      <c r="A116" s="134" t="str">
        <f>Declaration!AA14</f>
        <v/>
      </c>
      <c r="B116" s="78"/>
      <c r="C116" s="135" t="str">
        <f t="shared" ca="1" si="49"/>
        <v>記入済</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記入済</v>
      </c>
      <c r="J116" s="15" t="str">
        <f ca="1">OFFSET(L!$C$1,MATCH("Checker"&amp;ADDRESS(ROW(),COLUMN(),4),L!$A:$A,0)-1,SL,,)</f>
        <v>サプライチェーンに対象となる鉱物を寄与している精錬業者のリストを、「精錬業者リスト」タブに記入してください</v>
      </c>
      <c r="K116" s="133">
        <f t="shared" si="50"/>
        <v>0</v>
      </c>
    </row>
    <row r="117" spans="1:12" ht="41.5" customHeight="1">
      <c r="A117" s="134" t="str">
        <f>Declaration!AA15</f>
        <v/>
      </c>
      <c r="B117" s="78"/>
      <c r="C117" s="135" t="str">
        <f t="shared" ca="1" si="49"/>
        <v>記入済</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記入済</v>
      </c>
      <c r="J117" s="15" t="str">
        <f ca="1">OFFSET(L!$C$1,MATCH("Checker"&amp;ADDRESS(ROW(),COLUMN(),4),L!$A:$A,0)-1,SL,,)</f>
        <v>サプライチェーンに対象となる鉱物を寄与している精錬業者のリストを、「精錬業者リスト」タブに記入してください</v>
      </c>
      <c r="K117" s="133">
        <f t="shared" si="50"/>
        <v>0</v>
      </c>
    </row>
    <row r="118" spans="1:12" ht="41.5" customHeight="1">
      <c r="A118" s="134" t="str">
        <f>Declaration!AA16</f>
        <v/>
      </c>
      <c r="B118" s="78"/>
      <c r="C118" s="135" t="str">
        <f t="shared" ca="1" si="49"/>
        <v>記入済</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記入済</v>
      </c>
      <c r="J118" s="15" t="str">
        <f ca="1">OFFSET(L!$C$1,MATCH("Checker"&amp;ADDRESS(ROW(),COLUMN(),4),L!$A:$A,0)-1,SL,,)</f>
        <v>サプライチェーンに対象となる鉱物を寄与している精錬業者のリストを、「精錬業者リスト」タブに記入してください</v>
      </c>
      <c r="K118" s="133">
        <f t="shared" si="50"/>
        <v>0</v>
      </c>
    </row>
    <row r="119" spans="1:12" ht="41.5" customHeight="1">
      <c r="A119" s="134" t="str">
        <f>Declaration!AA17</f>
        <v/>
      </c>
      <c r="B119" s="78"/>
      <c r="C119" s="135" t="str">
        <f t="shared" ca="1" si="49"/>
        <v>記入済</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記入済</v>
      </c>
      <c r="J119" s="15" t="str">
        <f ca="1">OFFSET(L!$C$1,MATCH("Checker"&amp;ADDRESS(ROW(),COLUMN(),4),L!$A:$A,0)-1,SL,,)</f>
        <v>サプライチェーンに対象となる鉱物を寄与している精錬業者のリストを、「精錬業者リスト」タブに記入してください</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記入済</v>
      </c>
      <c r="J124" s="15" t="s">
        <v>56</v>
      </c>
      <c r="K124" s="133"/>
      <c r="L124" s="15" t="s">
        <v>57</v>
      </c>
    </row>
    <row r="125" spans="1:12">
      <c r="H125" s="15">
        <f ca="1">SUM(H4:H124)</f>
        <v>23</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 xml:space="preserve">開始するには_x000D_
</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この鉱山施設を調達元にしている製錬業者の名称</v>
      </c>
      <c r="C4" s="364" t="str">
        <f ca="1">OFFSET(L!$C$1,MATCH("Mine List"&amp;ADDRESS(ROW(),COLUMN(),4),L!$A:$A,0)-1,SL,,)</f>
        <v>鉱山施設(採掘場)所名</v>
      </c>
      <c r="D4" s="364" t="str">
        <f ca="1">OFFSET(L!$C$1,MATCH("Mine List"&amp;ADDRESS(ROW(),COLUMN(),4),L!$A:$A,0)-1,SL,,)</f>
        <v>鉱山施設業者識別番号 (例えば: CID)</v>
      </c>
      <c r="E4" s="364" t="str">
        <f ca="1">OFFSET(L!$C$1,MATCH("Mine List"&amp;ADDRESS(ROW(),COLUMN(),4),L!$A:$A,0)-1,SL,,)</f>
        <v>鉱山施設業者識別番号の発行元</v>
      </c>
      <c r="F4" s="364" t="str">
        <f ca="1">OFFSET(L!$C$1,MATCH("Mine List"&amp;ADDRESS(ROW(),COLUMN(),4),L!$A:$A,0)-1,SL,,)</f>
        <v>鉱山施設業者所在地：国</v>
      </c>
      <c r="G4" s="364" t="str">
        <f ca="1">OFFSET(L!$C$1,MATCH("Mine List"&amp;ADDRESS(ROW(),COLUMN(),4),L!$A:$A,0)-1,SL,,)</f>
        <v>鉱山施設業者所在地：番地</v>
      </c>
      <c r="H4" s="364" t="str">
        <f ca="1">OFFSET(L!$C$1,MATCH("Mine List"&amp;ADDRESS(ROW(),COLUMN(),4),L!$A:$A,0)-1,SL,,)</f>
        <v>鉱山施設業者所在地：市</v>
      </c>
      <c r="I4" s="364" t="str">
        <f ca="1">OFFSET(L!$C$1,MATCH("Mine List"&amp;ADDRESS(ROW(),COLUMN(),4),L!$A:$A,0)-1,SL,,)</f>
        <v>鉱山施設施設所在地：州／県</v>
      </c>
      <c r="J4" s="364" t="str">
        <f ca="1">OFFSET(L!$C$1,MATCH("Mine List"&amp;ADDRESS(ROW(),COLUMN(),4),L!$A:$A,0)-1,SL,,)</f>
        <v>鉱山施設業者連絡先担当者名</v>
      </c>
      <c r="K4" s="364" t="str">
        <f ca="1">OFFSET(L!$C$1,MATCH("Mine List"&amp;ADDRESS(ROW(),COLUMN(),4),L!$A:$A,0)-1,SL,,)</f>
        <v>鉱山施設業者連絡先電子メール</v>
      </c>
      <c r="L4" s="364" t="str">
        <f ca="1">OFFSET(L!$C$1,MATCH("Mine List"&amp;ADDRESS(ROW(),COLUMN(),4),L!$A:$A,0)-1,SL,,)</f>
        <v>今後の対策案</v>
      </c>
      <c r="M4" s="365" t="str">
        <f ca="1">OFFSET(L!$C$1,MATCH("Mine List"&amp;ADDRESS(ROW(),COLUMN(),4),L!$A:$A,0)-1,SL,,)</f>
        <v>備考</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「Declaration（申告）」シートの申告範囲で「製品」レベルを選択した場合のみ記入が必須となります</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回答者製品番号(*)</v>
      </c>
      <c r="C5" s="122" t="str">
        <f ca="1">OFFSET(L!$C$1,MATCH("Product List"&amp;ADDRESS(ROW(),COLUMN(),4),L!$A:$A,0)-1,SL,,)</f>
        <v>回答者の製品名</v>
      </c>
      <c r="D5" s="122" t="str">
        <f ca="1">OFFSET(L!$C$1,MATCH("Product List"&amp;ADDRESS(ROW(),COLUMN(),4),L!$A:$A,0)-1,SL,,)</f>
        <v>要求者製品番号</v>
      </c>
      <c r="E5" s="122" t="str">
        <f ca="1">OFFSET(L!$C$1,MATCH("Product List"&amp;ADDRESS(ROW(),COLUMN(),4),L!$A:$A,0)-1,SL,,)</f>
        <v>要求者の製品名</v>
      </c>
      <c r="F5" s="63" t="str">
        <f ca="1">OFFSET(L!$C$1,MATCH("Product List"&amp;ADDRESS(ROW(),COLUMN(),4),L!$A:$A,0)-1,SL,,)</f>
        <v>備考</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無断転載・再配布禁止。</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金属</v>
      </c>
      <c r="B4" s="157" t="str">
        <f ca="1">OFFSET(L!$C$1,MATCH("Smelter Look-up"&amp;ADDRESS(ROW(),COLUMN(),4),L!$A:$A,0)-1,SL,,)</f>
        <v>Smelter Look-Up（製錬業者名検索）（*）</v>
      </c>
      <c r="C4" s="157" t="str">
        <f ca="1">OFFSET(L!$C$1,MATCH("Smelter Look-up"&amp;ADDRESS(ROW(),COLUMN(),4),L!$A:$A,0)-1,SL,,)</f>
        <v>標準製錬業者名</v>
      </c>
      <c r="D4" s="157" t="str">
        <f ca="1">OFFSET(L!$C$1,MATCH("Smelter Look-up"&amp;ADDRESS(ROW(),COLUMN(),4),L!$A:$A,0)-1,SL,,)</f>
        <v>製錬施設所在地：国</v>
      </c>
      <c r="E4" s="157" t="str">
        <f ca="1">OFFSET(L!$C$1,MATCH("Smelter Look-up"&amp;ADDRESS(ROW(),COLUMN(),4),L!$A:$A,0)-1,SL,,)</f>
        <v>製錬業者ID</v>
      </c>
      <c r="F4" s="157" t="str">
        <f ca="1">OFFSET(L!$C$1,MATCH("Smelter Look-up"&amp;ADDRESS(ROW(),COLUMN(),4),L!$A:$A,0)-1,SL,,)</f>
        <v>製錬業者識別番号の発行元</v>
      </c>
      <c r="G4" s="157" t="str">
        <f ca="1">OFFSET(L!$C$1,MATCH("Smelter Look-up"&amp;ADDRESS(ROW(),COLUMN(),4),L!$A:$A,0)-1,SL,,)</f>
        <v>製錬業者所在地：番地</v>
      </c>
      <c r="H4" s="157" t="str">
        <f ca="1">OFFSET(L!$C$1,MATCH("Smelter Look-up"&amp;ADDRESS(ROW(),COLUMN(),4),L!$A:$A,0)-1,SL,,)</f>
        <v>製錬業者所在地：市</v>
      </c>
      <c r="I4" s="157" t="str">
        <f ca="1">OFFSET(L!$C$1,MATCH("Smelter Look-up"&amp;ADDRESS(ROW(),COLUMN(),4),L!$A:$A,0)-1,SL,,)</f>
        <v>製錬施設所在地：州／県</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