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autoCompressPictures="0"/>
  <mc:AlternateContent xmlns:mc="http://schemas.openxmlformats.org/markup-compatibility/2006">
    <mc:Choice Requires="x15">
      <x15ac:absPath xmlns:x15ac="http://schemas.microsoft.com/office/spreadsheetml/2010/11/ac" url="\\apo.epson.net\b004\PUB0223\CSR調達\11.サプライヤーサイト\FY25\251104更新\"/>
    </mc:Choice>
  </mc:AlternateContent>
  <xr:revisionPtr revIDLastSave="0" documentId="8_{81B71DCB-BB92-4966-8BC0-24EE5E1A9191}"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2868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J316" i="8"/>
  <c r="K316" i="8"/>
  <c r="J317" i="8"/>
  <c r="K317" i="8"/>
  <c r="C5" i="5"/>
  <c r="C6" i="5"/>
  <c r="AD6" i="5"/>
  <c r="C7"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AD5" i="5"/>
  <c r="B6" i="5"/>
  <c r="AC6" i="5"/>
  <c r="B7" i="5"/>
  <c r="AC7" i="5"/>
  <c r="B8" i="5"/>
  <c r="AC8" i="5"/>
  <c r="B9" i="5"/>
  <c r="AC9" i="5"/>
  <c r="B10" i="5"/>
  <c r="AC10" i="5"/>
  <c r="B11" i="5"/>
  <c r="AC11" i="5"/>
  <c r="B12" i="5"/>
  <c r="AC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AC5" i="5"/>
  <c r="P3" i="4"/>
  <c r="A68" i="2" s="1"/>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Q19" i="4" s="1"/>
  <c r="R19" i="4" s="1"/>
  <c r="P18" i="4"/>
  <c r="P21" i="4"/>
  <c r="P20" i="4"/>
  <c r="Q20" i="4"/>
  <c r="Q18" i="4"/>
  <c r="P17" i="4"/>
  <c r="Q17" i="4" s="1"/>
  <c r="P16" i="4"/>
  <c r="P15" i="4"/>
  <c r="Q15" i="4"/>
  <c r="P14" i="4"/>
  <c r="Q14" i="4" s="1"/>
  <c r="P13" i="4"/>
  <c r="Q12" i="4" s="1"/>
  <c r="R12" i="4" s="1"/>
  <c r="P12"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500" i="5"/>
  <c r="AB2501" i="5"/>
  <c r="AB2502" i="5"/>
  <c r="AB2503" i="5"/>
  <c r="V2500" i="5"/>
  <c r="E2500" i="5"/>
  <c r="X2500" i="5" s="1"/>
  <c r="V2501" i="5"/>
  <c r="E2501" i="5"/>
  <c r="X2501" i="5" s="1"/>
  <c r="V2502" i="5"/>
  <c r="E2502" i="5"/>
  <c r="X2502" i="5" s="1"/>
  <c r="V2503" i="5"/>
  <c r="E2503" i="5"/>
  <c r="X2503" i="5" s="1"/>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R20" i="4"/>
  <c r="S20" i="4" s="1"/>
  <c r="T20" i="4" s="1"/>
  <c r="U20" i="4" s="1"/>
  <c r="Q21" i="4"/>
  <c r="R21" i="4"/>
  <c r="S21" i="4"/>
  <c r="T21" i="4"/>
  <c r="U21" i="4" s="1"/>
  <c r="V21" i="4" s="1"/>
  <c r="W21" i="4" s="1"/>
  <c r="X21" i="4" s="1"/>
  <c r="AB12" i="5"/>
  <c r="V12" i="5"/>
  <c r="E12" i="5"/>
  <c r="X12" i="5" s="1"/>
  <c r="T12" i="5"/>
  <c r="S12" i="5"/>
  <c r="R12" i="5"/>
  <c r="J12" i="5"/>
  <c r="I12" i="5"/>
  <c r="H12" i="5"/>
  <c r="G12" i="5"/>
  <c r="F12" i="5"/>
  <c r="AB11" i="5"/>
  <c r="V11" i="5"/>
  <c r="E11" i="5"/>
  <c r="X11" i="5" s="1"/>
  <c r="T11" i="5"/>
  <c r="S11" i="5"/>
  <c r="R11" i="5"/>
  <c r="J11" i="5"/>
  <c r="I11" i="5"/>
  <c r="H11" i="5"/>
  <c r="G11" i="5"/>
  <c r="F11" i="5"/>
  <c r="AB10" i="5"/>
  <c r="V10" i="5"/>
  <c r="E10" i="5"/>
  <c r="X10" i="5" s="1"/>
  <c r="T10" i="5"/>
  <c r="S10" i="5"/>
  <c r="R10" i="5"/>
  <c r="J10" i="5"/>
  <c r="I10" i="5"/>
  <c r="H10" i="5"/>
  <c r="G10" i="5"/>
  <c r="F10" i="5"/>
  <c r="AB9" i="5"/>
  <c r="V9" i="5"/>
  <c r="E9" i="5"/>
  <c r="X9" i="5" s="1"/>
  <c r="T9" i="5"/>
  <c r="S9" i="5"/>
  <c r="R9" i="5"/>
  <c r="J9" i="5"/>
  <c r="I9" i="5"/>
  <c r="H9" i="5"/>
  <c r="G9" i="5"/>
  <c r="F9" i="5"/>
  <c r="AB8" i="5"/>
  <c r="V8" i="5"/>
  <c r="E8" i="5"/>
  <c r="X8" i="5" s="1"/>
  <c r="T8" i="5"/>
  <c r="S8" i="5"/>
  <c r="R8" i="5"/>
  <c r="J8" i="5"/>
  <c r="I8" i="5"/>
  <c r="H8" i="5"/>
  <c r="G8" i="5"/>
  <c r="F8" i="5"/>
  <c r="AB7" i="5"/>
  <c r="V7" i="5"/>
  <c r="E7" i="5"/>
  <c r="X7" i="5" s="1"/>
  <c r="T7" i="5"/>
  <c r="S7" i="5"/>
  <c r="R7" i="5"/>
  <c r="J7" i="5"/>
  <c r="I7" i="5"/>
  <c r="H7" i="5"/>
  <c r="G7" i="5"/>
  <c r="F7" i="5"/>
  <c r="AB6" i="5"/>
  <c r="V6" i="5"/>
  <c r="E6" i="5"/>
  <c r="X6" i="5" s="1"/>
  <c r="T6" i="5"/>
  <c r="S6" i="5"/>
  <c r="R6" i="5"/>
  <c r="J6" i="5"/>
  <c r="I6" i="5"/>
  <c r="H6" i="5"/>
  <c r="G6" i="5"/>
  <c r="F6" i="5"/>
  <c r="AB5" i="5"/>
  <c r="V5" i="5"/>
  <c r="E5" i="5"/>
  <c r="X5" i="5" s="1"/>
  <c r="J5" i="5"/>
  <c r="S5" i="5"/>
  <c r="T5" i="5"/>
  <c r="R5" i="5"/>
  <c r="I5" i="5"/>
  <c r="H5" i="5"/>
  <c r="G5" i="5"/>
  <c r="F5" i="5"/>
  <c r="J13" i="6"/>
  <c r="C13" i="6" s="1"/>
  <c r="M4" i="20"/>
  <c r="L4" i="20"/>
  <c r="K4" i="20"/>
  <c r="J4" i="20"/>
  <c r="I4" i="20"/>
  <c r="H4" i="20"/>
  <c r="G4" i="20"/>
  <c r="F4" i="20"/>
  <c r="E4" i="20"/>
  <c r="D4" i="20"/>
  <c r="C4" i="20"/>
  <c r="B4" i="20"/>
  <c r="A4" i="20"/>
  <c r="B3" i="20"/>
  <c r="B2" i="20"/>
  <c r="J4" i="6"/>
  <c r="C4" i="6" s="1"/>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B114" i="4"/>
  <c r="A93" i="6" s="1"/>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D29" i="4"/>
  <c r="D101" i="4" s="1"/>
  <c r="B113" i="4"/>
  <c r="H101" i="4"/>
  <c r="S43" i="4"/>
  <c r="T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V13" i="5"/>
  <c r="E13" i="5"/>
  <c r="X13" i="5" s="1"/>
  <c r="V14" i="5"/>
  <c r="E14" i="5"/>
  <c r="X14" i="5" s="1"/>
  <c r="V15" i="5"/>
  <c r="E15" i="5"/>
  <c r="X15" i="5" s="1"/>
  <c r="V16" i="5"/>
  <c r="E16" i="5"/>
  <c r="V17" i="5"/>
  <c r="E17" i="5"/>
  <c r="X17" i="5" s="1"/>
  <c r="V18" i="5"/>
  <c r="E18" i="5"/>
  <c r="X18" i="5" s="1"/>
  <c r="V19" i="5"/>
  <c r="E19" i="5"/>
  <c r="V20" i="5"/>
  <c r="E20" i="5"/>
  <c r="X20" i="5" s="1"/>
  <c r="V21" i="5"/>
  <c r="E21" i="5"/>
  <c r="X21" i="5" s="1"/>
  <c r="V22" i="5"/>
  <c r="E22" i="5"/>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V35" i="5"/>
  <c r="E35" i="5"/>
  <c r="X35" i="5" s="1"/>
  <c r="V36" i="5"/>
  <c r="E36" i="5"/>
  <c r="X36" i="5" s="1"/>
  <c r="V37" i="5"/>
  <c r="E37" i="5"/>
  <c r="X37" i="5" s="1"/>
  <c r="V38" i="5"/>
  <c r="E38" i="5"/>
  <c r="X38" i="5" s="1"/>
  <c r="V39" i="5"/>
  <c r="E39" i="5"/>
  <c r="X39" i="5" s="1"/>
  <c r="V40" i="5"/>
  <c r="E40" i="5"/>
  <c r="V41" i="5"/>
  <c r="E41" i="5"/>
  <c r="X41" i="5" s="1"/>
  <c r="V42" i="5"/>
  <c r="E42" i="5"/>
  <c r="X42" i="5" s="1"/>
  <c r="V43" i="5"/>
  <c r="E43" i="5"/>
  <c r="X43" i="5" s="1"/>
  <c r="V44" i="5"/>
  <c r="E44" i="5"/>
  <c r="X44" i="5" s="1"/>
  <c r="V45" i="5"/>
  <c r="E45" i="5"/>
  <c r="X45" i="5" s="1"/>
  <c r="V46" i="5"/>
  <c r="E46" i="5"/>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V59" i="5"/>
  <c r="E59" i="5"/>
  <c r="X59" i="5" s="1"/>
  <c r="V60" i="5"/>
  <c r="E60" i="5"/>
  <c r="X60" i="5" s="1"/>
  <c r="V61" i="5"/>
  <c r="E61" i="5"/>
  <c r="X61" i="5" s="1"/>
  <c r="V62" i="5"/>
  <c r="E62" i="5"/>
  <c r="X62" i="5" s="1"/>
  <c r="V63" i="5"/>
  <c r="E63" i="5"/>
  <c r="X63" i="5" s="1"/>
  <c r="V64" i="5"/>
  <c r="E64" i="5"/>
  <c r="V65" i="5"/>
  <c r="E65" i="5"/>
  <c r="X65" i="5" s="1"/>
  <c r="V66" i="5"/>
  <c r="E66" i="5"/>
  <c r="X66" i="5" s="1"/>
  <c r="V67" i="5"/>
  <c r="E67" i="5"/>
  <c r="X67" i="5" s="1"/>
  <c r="V68" i="5"/>
  <c r="E68" i="5"/>
  <c r="X68" i="5" s="1"/>
  <c r="V69" i="5"/>
  <c r="E69" i="5"/>
  <c r="X69" i="5" s="1"/>
  <c r="V70" i="5"/>
  <c r="E70" i="5"/>
  <c r="V71" i="5"/>
  <c r="E71" i="5"/>
  <c r="X71" i="5" s="1"/>
  <c r="V72" i="5"/>
  <c r="E72" i="5"/>
  <c r="X72" i="5" s="1"/>
  <c r="V73" i="5"/>
  <c r="E73" i="5"/>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V83" i="5"/>
  <c r="E83" i="5"/>
  <c r="X83" i="5" s="1"/>
  <c r="V84" i="5"/>
  <c r="E84" i="5"/>
  <c r="X84" i="5" s="1"/>
  <c r="V85" i="5"/>
  <c r="E85" i="5"/>
  <c r="X85" i="5" s="1"/>
  <c r="V86" i="5"/>
  <c r="E86" i="5"/>
  <c r="X86" i="5" s="1"/>
  <c r="V87" i="5"/>
  <c r="E87" i="5"/>
  <c r="X87" i="5" s="1"/>
  <c r="V88" i="5"/>
  <c r="E88" i="5"/>
  <c r="V89" i="5"/>
  <c r="E89" i="5"/>
  <c r="X89" i="5" s="1"/>
  <c r="V90" i="5"/>
  <c r="E90" i="5"/>
  <c r="X90" i="5" s="1"/>
  <c r="V91" i="5"/>
  <c r="E91" i="5"/>
  <c r="X91" i="5" s="1"/>
  <c r="V92" i="5"/>
  <c r="E92" i="5"/>
  <c r="X92" i="5" s="1"/>
  <c r="V93" i="5"/>
  <c r="E93" i="5"/>
  <c r="X93" i="5" s="1"/>
  <c r="V94" i="5"/>
  <c r="E94" i="5"/>
  <c r="V95" i="5"/>
  <c r="E95" i="5"/>
  <c r="X95" i="5" s="1"/>
  <c r="V96" i="5"/>
  <c r="E96" i="5"/>
  <c r="X96" i="5" s="1"/>
  <c r="V97" i="5"/>
  <c r="E97" i="5"/>
  <c r="X97" i="5" s="1"/>
  <c r="V98" i="5"/>
  <c r="E98" i="5"/>
  <c r="X98" i="5" s="1"/>
  <c r="V99" i="5"/>
  <c r="E99" i="5"/>
  <c r="X99" i="5" s="1"/>
  <c r="V100" i="5"/>
  <c r="E100" i="5"/>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V113" i="5"/>
  <c r="E113" i="5"/>
  <c r="X113" i="5" s="1"/>
  <c r="V114" i="5"/>
  <c r="E114" i="5"/>
  <c r="X114" i="5" s="1"/>
  <c r="V115" i="5"/>
  <c r="E115" i="5"/>
  <c r="X115" i="5" s="1"/>
  <c r="V116" i="5"/>
  <c r="E116" i="5"/>
  <c r="X116" i="5" s="1"/>
  <c r="V117" i="5"/>
  <c r="E117" i="5"/>
  <c r="X117" i="5" s="1"/>
  <c r="V118" i="5"/>
  <c r="E118" i="5"/>
  <c r="V119" i="5"/>
  <c r="E119" i="5"/>
  <c r="X119" i="5" s="1"/>
  <c r="V120" i="5"/>
  <c r="E120" i="5"/>
  <c r="X120" i="5" s="1"/>
  <c r="V121" i="5"/>
  <c r="E121" i="5"/>
  <c r="X121" i="5" s="1"/>
  <c r="V122" i="5"/>
  <c r="E122" i="5"/>
  <c r="X122" i="5" s="1"/>
  <c r="V123" i="5"/>
  <c r="E123" i="5"/>
  <c r="X123" i="5" s="1"/>
  <c r="V124" i="5"/>
  <c r="E124" i="5"/>
  <c r="V125" i="5"/>
  <c r="E125" i="5"/>
  <c r="X125" i="5" s="1"/>
  <c r="V126" i="5"/>
  <c r="E126" i="5"/>
  <c r="X126" i="5" s="1"/>
  <c r="V127" i="5"/>
  <c r="E127" i="5"/>
  <c r="X127" i="5" s="1"/>
  <c r="V128" i="5"/>
  <c r="E128" i="5"/>
  <c r="X128" i="5" s="1"/>
  <c r="V129" i="5"/>
  <c r="E129" i="5"/>
  <c r="X129" i="5" s="1"/>
  <c r="V130" i="5"/>
  <c r="E130" i="5"/>
  <c r="V131" i="5"/>
  <c r="E131" i="5"/>
  <c r="X131" i="5" s="1"/>
  <c r="V132" i="5"/>
  <c r="E132" i="5"/>
  <c r="X132" i="5" s="1"/>
  <c r="V133" i="5"/>
  <c r="E133" i="5"/>
  <c r="X133" i="5" s="1"/>
  <c r="V134" i="5"/>
  <c r="E134" i="5"/>
  <c r="X134" i="5" s="1"/>
  <c r="V135" i="5"/>
  <c r="E135" i="5"/>
  <c r="X135" i="5" s="1"/>
  <c r="V136" i="5"/>
  <c r="E136" i="5"/>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V161" i="5"/>
  <c r="E161" i="5"/>
  <c r="X161" i="5" s="1"/>
  <c r="V162" i="5"/>
  <c r="E162" i="5"/>
  <c r="X162" i="5" s="1"/>
  <c r="V163" i="5"/>
  <c r="E163" i="5"/>
  <c r="X163" i="5" s="1"/>
  <c r="V164" i="5"/>
  <c r="E164" i="5"/>
  <c r="X164" i="5" s="1"/>
  <c r="V165" i="5"/>
  <c r="E165" i="5"/>
  <c r="X165" i="5" s="1"/>
  <c r="V166" i="5"/>
  <c r="E166" i="5"/>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V179" i="5"/>
  <c r="E179" i="5"/>
  <c r="X179" i="5" s="1"/>
  <c r="V180" i="5"/>
  <c r="E180" i="5"/>
  <c r="X180" i="5" s="1"/>
  <c r="V181" i="5"/>
  <c r="E181" i="5"/>
  <c r="X181" i="5" s="1"/>
  <c r="V182" i="5"/>
  <c r="E182" i="5"/>
  <c r="X182" i="5" s="1"/>
  <c r="V183" i="5"/>
  <c r="E183" i="5"/>
  <c r="X183" i="5" s="1"/>
  <c r="V184" i="5"/>
  <c r="E184" i="5"/>
  <c r="V185" i="5"/>
  <c r="E185" i="5"/>
  <c r="X185" i="5" s="1"/>
  <c r="V186" i="5"/>
  <c r="E186" i="5"/>
  <c r="X186" i="5" s="1"/>
  <c r="V187" i="5"/>
  <c r="E187" i="5"/>
  <c r="X187" i="5" s="1"/>
  <c r="V188" i="5"/>
  <c r="E188" i="5"/>
  <c r="X188" i="5" s="1"/>
  <c r="V189" i="5"/>
  <c r="E189" i="5"/>
  <c r="X189" i="5" s="1"/>
  <c r="V190" i="5"/>
  <c r="E190" i="5"/>
  <c r="V191" i="5"/>
  <c r="E191" i="5"/>
  <c r="X191" i="5" s="1"/>
  <c r="V192" i="5"/>
  <c r="E192" i="5"/>
  <c r="X192" i="5" s="1"/>
  <c r="V193" i="5"/>
  <c r="E193" i="5"/>
  <c r="X193" i="5" s="1"/>
  <c r="V194" i="5"/>
  <c r="E194" i="5"/>
  <c r="X194" i="5" s="1"/>
  <c r="V195" i="5"/>
  <c r="E195" i="5"/>
  <c r="X195" i="5" s="1"/>
  <c r="V196" i="5"/>
  <c r="E196" i="5"/>
  <c r="V197" i="5"/>
  <c r="E197" i="5"/>
  <c r="X197" i="5" s="1"/>
  <c r="V198" i="5"/>
  <c r="E198" i="5"/>
  <c r="X198" i="5" s="1"/>
  <c r="V199" i="5"/>
  <c r="E199" i="5"/>
  <c r="X199" i="5" s="1"/>
  <c r="V200" i="5"/>
  <c r="E200" i="5"/>
  <c r="X200" i="5" s="1"/>
  <c r="V201" i="5"/>
  <c r="E201" i="5"/>
  <c r="X201" i="5" s="1"/>
  <c r="V202" i="5"/>
  <c r="E202" i="5"/>
  <c r="V203" i="5"/>
  <c r="E203" i="5"/>
  <c r="X203" i="5" s="1"/>
  <c r="V204" i="5"/>
  <c r="E204" i="5"/>
  <c r="X204" i="5" s="1"/>
  <c r="V205" i="5"/>
  <c r="E205" i="5"/>
  <c r="X205" i="5" s="1"/>
  <c r="V206" i="5"/>
  <c r="E206" i="5"/>
  <c r="X206" i="5" s="1"/>
  <c r="V207" i="5"/>
  <c r="E207" i="5"/>
  <c r="X207" i="5" s="1"/>
  <c r="V208" i="5"/>
  <c r="E208" i="5"/>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V227" i="5"/>
  <c r="E227" i="5"/>
  <c r="X227" i="5" s="1"/>
  <c r="V228" i="5"/>
  <c r="E228" i="5"/>
  <c r="X228" i="5" s="1"/>
  <c r="V229" i="5"/>
  <c r="E229" i="5"/>
  <c r="X229" i="5" s="1"/>
  <c r="V230" i="5"/>
  <c r="E230" i="5"/>
  <c r="X230" i="5" s="1"/>
  <c r="V231" i="5"/>
  <c r="E231" i="5"/>
  <c r="X231" i="5" s="1"/>
  <c r="V232" i="5"/>
  <c r="E232" i="5"/>
  <c r="V233" i="5"/>
  <c r="E233" i="5"/>
  <c r="X233" i="5" s="1"/>
  <c r="V234" i="5"/>
  <c r="E234" i="5"/>
  <c r="V235" i="5"/>
  <c r="E235" i="5"/>
  <c r="X235" i="5" s="1"/>
  <c r="V236" i="5"/>
  <c r="E236" i="5"/>
  <c r="X236" i="5" s="1"/>
  <c r="V237" i="5"/>
  <c r="E237" i="5"/>
  <c r="X237" i="5" s="1"/>
  <c r="V238" i="5"/>
  <c r="E238" i="5"/>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V257" i="5"/>
  <c r="E257" i="5"/>
  <c r="X257" i="5" s="1"/>
  <c r="V258" i="5"/>
  <c r="E258" i="5"/>
  <c r="X258" i="5" s="1"/>
  <c r="V259" i="5"/>
  <c r="E259" i="5"/>
  <c r="X259" i="5" s="1"/>
  <c r="V260" i="5"/>
  <c r="E260" i="5"/>
  <c r="X260" i="5" s="1"/>
  <c r="V261" i="5"/>
  <c r="E261" i="5"/>
  <c r="X261" i="5" s="1"/>
  <c r="V262" i="5"/>
  <c r="E262" i="5"/>
  <c r="V263" i="5"/>
  <c r="E263" i="5"/>
  <c r="X263" i="5" s="1"/>
  <c r="V264" i="5"/>
  <c r="E264" i="5"/>
  <c r="X264" i="5" s="1"/>
  <c r="V265" i="5"/>
  <c r="E265" i="5"/>
  <c r="V266" i="5"/>
  <c r="E266" i="5"/>
  <c r="X266" i="5" s="1"/>
  <c r="V267" i="5"/>
  <c r="E267" i="5"/>
  <c r="X267" i="5" s="1"/>
  <c r="V268" i="5"/>
  <c r="E268" i="5"/>
  <c r="V269" i="5"/>
  <c r="E269" i="5"/>
  <c r="X269" i="5" s="1"/>
  <c r="V270" i="5"/>
  <c r="E270" i="5"/>
  <c r="X270" i="5" s="1"/>
  <c r="V271" i="5"/>
  <c r="E271" i="5"/>
  <c r="X271" i="5" s="1"/>
  <c r="V272" i="5"/>
  <c r="E272" i="5"/>
  <c r="X272" i="5" s="1"/>
  <c r="V273" i="5"/>
  <c r="E273" i="5"/>
  <c r="X273" i="5" s="1"/>
  <c r="V274" i="5"/>
  <c r="E274" i="5"/>
  <c r="V275" i="5"/>
  <c r="E275" i="5"/>
  <c r="X275" i="5" s="1"/>
  <c r="V276" i="5"/>
  <c r="E276" i="5"/>
  <c r="X276" i="5" s="1"/>
  <c r="V277" i="5"/>
  <c r="E277" i="5"/>
  <c r="X277" i="5" s="1"/>
  <c r="V278" i="5"/>
  <c r="E278" i="5"/>
  <c r="X278" i="5" s="1"/>
  <c r="V279" i="5"/>
  <c r="E279" i="5"/>
  <c r="X279" i="5" s="1"/>
  <c r="V280" i="5"/>
  <c r="E280" i="5"/>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V293" i="5"/>
  <c r="E293" i="5"/>
  <c r="X293" i="5" s="1"/>
  <c r="V294" i="5"/>
  <c r="E294" i="5"/>
  <c r="X294" i="5" s="1"/>
  <c r="V295" i="5"/>
  <c r="E295" i="5"/>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V305" i="5"/>
  <c r="E305" i="5"/>
  <c r="X305" i="5" s="1"/>
  <c r="V306" i="5"/>
  <c r="E306" i="5"/>
  <c r="X306" i="5" s="1"/>
  <c r="V307" i="5"/>
  <c r="E307" i="5"/>
  <c r="X307" i="5" s="1"/>
  <c r="V308" i="5"/>
  <c r="E308" i="5"/>
  <c r="X308" i="5" s="1"/>
  <c r="V309" i="5"/>
  <c r="E309" i="5"/>
  <c r="X309" i="5" s="1"/>
  <c r="V310" i="5"/>
  <c r="E310" i="5"/>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V320" i="5"/>
  <c r="E320" i="5"/>
  <c r="X320" i="5" s="1"/>
  <c r="V321" i="5"/>
  <c r="E321" i="5"/>
  <c r="X321" i="5" s="1"/>
  <c r="V322" i="5"/>
  <c r="E322" i="5"/>
  <c r="V323" i="5"/>
  <c r="E323" i="5"/>
  <c r="X323" i="5" s="1"/>
  <c r="V324" i="5"/>
  <c r="E324" i="5"/>
  <c r="X324" i="5" s="1"/>
  <c r="V325" i="5"/>
  <c r="E325" i="5"/>
  <c r="X325" i="5" s="1"/>
  <c r="V326" i="5"/>
  <c r="E326" i="5"/>
  <c r="X326" i="5" s="1"/>
  <c r="V327" i="5"/>
  <c r="E327" i="5"/>
  <c r="X327" i="5" s="1"/>
  <c r="V328" i="5"/>
  <c r="E328" i="5"/>
  <c r="V329" i="5"/>
  <c r="E329" i="5"/>
  <c r="X329" i="5" s="1"/>
  <c r="V330" i="5"/>
  <c r="E330" i="5"/>
  <c r="X330" i="5" s="1"/>
  <c r="V331" i="5"/>
  <c r="E331" i="5"/>
  <c r="X331" i="5" s="1"/>
  <c r="V332" i="5"/>
  <c r="E332" i="5"/>
  <c r="X332" i="5" s="1"/>
  <c r="V333" i="5"/>
  <c r="E333" i="5"/>
  <c r="X333" i="5" s="1"/>
  <c r="V334" i="5"/>
  <c r="E334" i="5"/>
  <c r="V335" i="5"/>
  <c r="E335" i="5"/>
  <c r="X335" i="5" s="1"/>
  <c r="V336" i="5"/>
  <c r="E336" i="5"/>
  <c r="X336" i="5" s="1"/>
  <c r="V337" i="5"/>
  <c r="E337" i="5"/>
  <c r="X337" i="5" s="1"/>
  <c r="V338" i="5"/>
  <c r="E338" i="5"/>
  <c r="X338" i="5" s="1"/>
  <c r="V339" i="5"/>
  <c r="E339" i="5"/>
  <c r="X339" i="5" s="1"/>
  <c r="V340" i="5"/>
  <c r="E340" i="5"/>
  <c r="V341" i="5"/>
  <c r="E341" i="5"/>
  <c r="X341" i="5" s="1"/>
  <c r="V342" i="5"/>
  <c r="E342" i="5"/>
  <c r="X342" i="5" s="1"/>
  <c r="V343" i="5"/>
  <c r="E343" i="5"/>
  <c r="X343" i="5" s="1"/>
  <c r="V344" i="5"/>
  <c r="E344" i="5"/>
  <c r="X344" i="5" s="1"/>
  <c r="V345" i="5"/>
  <c r="E345" i="5"/>
  <c r="X345" i="5" s="1"/>
  <c r="V346" i="5"/>
  <c r="E346" i="5"/>
  <c r="V347" i="5"/>
  <c r="E347" i="5"/>
  <c r="X347" i="5" s="1"/>
  <c r="V348" i="5"/>
  <c r="E348" i="5"/>
  <c r="X348" i="5" s="1"/>
  <c r="V349" i="5"/>
  <c r="E349" i="5"/>
  <c r="X349" i="5" s="1"/>
  <c r="V350" i="5"/>
  <c r="E350" i="5"/>
  <c r="X350" i="5" s="1"/>
  <c r="V351" i="5"/>
  <c r="E351" i="5"/>
  <c r="X351" i="5" s="1"/>
  <c r="V352" i="5"/>
  <c r="E352" i="5"/>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V371" i="5"/>
  <c r="E371" i="5"/>
  <c r="X371" i="5" s="1"/>
  <c r="V372" i="5"/>
  <c r="E372" i="5"/>
  <c r="X372" i="5" s="1"/>
  <c r="V373" i="5"/>
  <c r="E373" i="5"/>
  <c r="V374" i="5"/>
  <c r="E374" i="5"/>
  <c r="X374" i="5" s="1"/>
  <c r="V375" i="5"/>
  <c r="E375" i="5"/>
  <c r="X375" i="5" s="1"/>
  <c r="V376" i="5"/>
  <c r="E376" i="5"/>
  <c r="V377" i="5"/>
  <c r="E377" i="5"/>
  <c r="X377" i="5" s="1"/>
  <c r="V378" i="5"/>
  <c r="E378" i="5"/>
  <c r="X378" i="5" s="1"/>
  <c r="V379" i="5"/>
  <c r="E379" i="5"/>
  <c r="X379" i="5" s="1"/>
  <c r="V380" i="5"/>
  <c r="E380" i="5"/>
  <c r="X380" i="5" s="1"/>
  <c r="V381" i="5"/>
  <c r="E381" i="5"/>
  <c r="X381" i="5" s="1"/>
  <c r="V382" i="5"/>
  <c r="E382" i="5"/>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V401" i="5"/>
  <c r="E401" i="5"/>
  <c r="X401" i="5" s="1"/>
  <c r="V402" i="5"/>
  <c r="E402" i="5"/>
  <c r="X402" i="5" s="1"/>
  <c r="V403" i="5"/>
  <c r="E403" i="5"/>
  <c r="V404" i="5"/>
  <c r="E404" i="5"/>
  <c r="X404" i="5" s="1"/>
  <c r="V405" i="5"/>
  <c r="E405" i="5"/>
  <c r="X405" i="5" s="1"/>
  <c r="V406" i="5"/>
  <c r="E406" i="5"/>
  <c r="V407" i="5"/>
  <c r="E407" i="5"/>
  <c r="X407" i="5" s="1"/>
  <c r="V408" i="5"/>
  <c r="E408" i="5"/>
  <c r="X408" i="5" s="1"/>
  <c r="V409" i="5"/>
  <c r="E409" i="5"/>
  <c r="X409" i="5" s="1"/>
  <c r="V410" i="5"/>
  <c r="E410" i="5"/>
  <c r="X410" i="5" s="1"/>
  <c r="V411" i="5"/>
  <c r="E411" i="5"/>
  <c r="X411" i="5" s="1"/>
  <c r="V412" i="5"/>
  <c r="E412" i="5"/>
  <c r="V413" i="5"/>
  <c r="E413" i="5"/>
  <c r="X413" i="5" s="1"/>
  <c r="V414" i="5"/>
  <c r="E414" i="5"/>
  <c r="X414" i="5" s="1"/>
  <c r="V415" i="5"/>
  <c r="E415" i="5"/>
  <c r="X415" i="5" s="1"/>
  <c r="V416" i="5"/>
  <c r="E416" i="5"/>
  <c r="X416" i="5" s="1"/>
  <c r="V417" i="5"/>
  <c r="E417" i="5"/>
  <c r="X417" i="5" s="1"/>
  <c r="V418" i="5"/>
  <c r="E418" i="5"/>
  <c r="V419" i="5"/>
  <c r="E419" i="5"/>
  <c r="X419" i="5" s="1"/>
  <c r="V420" i="5"/>
  <c r="E420" i="5"/>
  <c r="X420" i="5" s="1"/>
  <c r="V421" i="5"/>
  <c r="E421" i="5"/>
  <c r="X421" i="5" s="1"/>
  <c r="V422" i="5"/>
  <c r="E422" i="5"/>
  <c r="X422" i="5" s="1"/>
  <c r="V423" i="5"/>
  <c r="E423" i="5"/>
  <c r="X423" i="5" s="1"/>
  <c r="V424" i="5"/>
  <c r="E424" i="5"/>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V437" i="5"/>
  <c r="E437" i="5"/>
  <c r="X437" i="5" s="1"/>
  <c r="V438" i="5"/>
  <c r="E438" i="5"/>
  <c r="X438" i="5" s="1"/>
  <c r="V439" i="5"/>
  <c r="E439" i="5"/>
  <c r="X439" i="5" s="1"/>
  <c r="V440" i="5"/>
  <c r="E440" i="5"/>
  <c r="X440" i="5" s="1"/>
  <c r="V441" i="5"/>
  <c r="E441" i="5"/>
  <c r="X441" i="5" s="1"/>
  <c r="V442" i="5"/>
  <c r="E442" i="5"/>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V452" i="5"/>
  <c r="E452" i="5"/>
  <c r="X452" i="5" s="1"/>
  <c r="V453" i="5"/>
  <c r="E453" i="5"/>
  <c r="X453" i="5" s="1"/>
  <c r="V454" i="5"/>
  <c r="E454" i="5"/>
  <c r="V455" i="5"/>
  <c r="E455" i="5"/>
  <c r="X455" i="5" s="1"/>
  <c r="V456" i="5"/>
  <c r="E456" i="5"/>
  <c r="X456" i="5" s="1"/>
  <c r="V457" i="5"/>
  <c r="E457" i="5"/>
  <c r="X457" i="5" s="1"/>
  <c r="V458" i="5"/>
  <c r="E458" i="5"/>
  <c r="X458" i="5" s="1"/>
  <c r="V459" i="5"/>
  <c r="E459" i="5"/>
  <c r="X459" i="5" s="1"/>
  <c r="V460" i="5"/>
  <c r="E460" i="5"/>
  <c r="V461" i="5"/>
  <c r="E461" i="5"/>
  <c r="X461" i="5" s="1"/>
  <c r="V462" i="5"/>
  <c r="E462" i="5"/>
  <c r="X462" i="5" s="1"/>
  <c r="V463" i="5"/>
  <c r="E463" i="5"/>
  <c r="X463" i="5" s="1"/>
  <c r="V464" i="5"/>
  <c r="E464" i="5"/>
  <c r="V465" i="5"/>
  <c r="E465" i="5"/>
  <c r="X465" i="5" s="1"/>
  <c r="V466" i="5"/>
  <c r="E466" i="5"/>
  <c r="V467" i="5"/>
  <c r="E467" i="5"/>
  <c r="X467" i="5" s="1"/>
  <c r="V468" i="5"/>
  <c r="E468" i="5"/>
  <c r="X468" i="5" s="1"/>
  <c r="V469" i="5"/>
  <c r="E469" i="5"/>
  <c r="V470" i="5"/>
  <c r="E470" i="5"/>
  <c r="X470" i="5" s="1"/>
  <c r="V471" i="5"/>
  <c r="E471" i="5"/>
  <c r="X471" i="5" s="1"/>
  <c r="V472" i="5"/>
  <c r="E472" i="5"/>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V497" i="5"/>
  <c r="E497" i="5"/>
  <c r="X497" i="5" s="1"/>
  <c r="V498" i="5"/>
  <c r="E498" i="5"/>
  <c r="X498" i="5" s="1"/>
  <c r="V499" i="5"/>
  <c r="E499" i="5"/>
  <c r="X499" i="5" s="1"/>
  <c r="V500" i="5"/>
  <c r="E500" i="5"/>
  <c r="X500" i="5" s="1"/>
  <c r="V501" i="5"/>
  <c r="E501" i="5"/>
  <c r="X501" i="5" s="1"/>
  <c r="V502" i="5"/>
  <c r="E502" i="5"/>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V527" i="5"/>
  <c r="E527" i="5"/>
  <c r="X527" i="5" s="1"/>
  <c r="V528" i="5"/>
  <c r="E528" i="5"/>
  <c r="X528" i="5" s="1"/>
  <c r="V529" i="5"/>
  <c r="E529" i="5"/>
  <c r="V530" i="5"/>
  <c r="E530" i="5"/>
  <c r="X530" i="5" s="1"/>
  <c r="V531" i="5"/>
  <c r="E531" i="5"/>
  <c r="X531" i="5" s="1"/>
  <c r="V532" i="5"/>
  <c r="E532" i="5"/>
  <c r="V533" i="5"/>
  <c r="E533" i="5"/>
  <c r="X533" i="5" s="1"/>
  <c r="V534" i="5"/>
  <c r="E534" i="5"/>
  <c r="X534" i="5" s="1"/>
  <c r="V535" i="5"/>
  <c r="E535" i="5"/>
  <c r="X535" i="5" s="1"/>
  <c r="V536" i="5"/>
  <c r="E536" i="5"/>
  <c r="X536" i="5" s="1"/>
  <c r="V537" i="5"/>
  <c r="E537" i="5"/>
  <c r="X537" i="5" s="1"/>
  <c r="V538" i="5"/>
  <c r="E538" i="5"/>
  <c r="V539" i="5"/>
  <c r="E539" i="5"/>
  <c r="X539" i="5" s="1"/>
  <c r="V540" i="5"/>
  <c r="E540" i="5"/>
  <c r="X540" i="5" s="1"/>
  <c r="V541" i="5"/>
  <c r="E541" i="5"/>
  <c r="X541" i="5" s="1"/>
  <c r="V542" i="5"/>
  <c r="E542" i="5"/>
  <c r="X542" i="5" s="1"/>
  <c r="V543" i="5"/>
  <c r="E543" i="5"/>
  <c r="X543" i="5" s="1"/>
  <c r="V544" i="5"/>
  <c r="E544" i="5"/>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V569" i="5"/>
  <c r="E569" i="5"/>
  <c r="X569" i="5" s="1"/>
  <c r="V570" i="5"/>
  <c r="E570" i="5"/>
  <c r="X570" i="5" s="1"/>
  <c r="V571" i="5"/>
  <c r="E571" i="5"/>
  <c r="X571" i="5" s="1"/>
  <c r="V572" i="5"/>
  <c r="E572" i="5"/>
  <c r="X572" i="5" s="1"/>
  <c r="V573" i="5"/>
  <c r="E573" i="5"/>
  <c r="X573" i="5" s="1"/>
  <c r="V574" i="5"/>
  <c r="E574" i="5"/>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V599" i="5"/>
  <c r="E599" i="5"/>
  <c r="X599" i="5" s="1"/>
  <c r="V600" i="5"/>
  <c r="E600" i="5"/>
  <c r="X600" i="5" s="1"/>
  <c r="V601" i="5"/>
  <c r="E601" i="5"/>
  <c r="X601" i="5" s="1"/>
  <c r="V602" i="5"/>
  <c r="E602" i="5"/>
  <c r="X602" i="5" s="1"/>
  <c r="V603" i="5"/>
  <c r="E603" i="5"/>
  <c r="X603" i="5" s="1"/>
  <c r="V604" i="5"/>
  <c r="E604" i="5"/>
  <c r="V605" i="5"/>
  <c r="E605" i="5"/>
  <c r="X605" i="5" s="1"/>
  <c r="V606" i="5"/>
  <c r="E606" i="5"/>
  <c r="X606" i="5" s="1"/>
  <c r="V607" i="5"/>
  <c r="E607" i="5"/>
  <c r="V608" i="5"/>
  <c r="E608" i="5"/>
  <c r="X608" i="5" s="1"/>
  <c r="V609" i="5"/>
  <c r="E609" i="5"/>
  <c r="X609" i="5" s="1"/>
  <c r="V610" i="5"/>
  <c r="E610" i="5"/>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V638" i="5"/>
  <c r="E638" i="5"/>
  <c r="X638" i="5" s="1"/>
  <c r="V639" i="5"/>
  <c r="E639" i="5"/>
  <c r="X639" i="5" s="1"/>
  <c r="V640" i="5"/>
  <c r="E640" i="5"/>
  <c r="V641" i="5"/>
  <c r="E641" i="5"/>
  <c r="X641" i="5" s="1"/>
  <c r="V642" i="5"/>
  <c r="E642" i="5"/>
  <c r="X642" i="5" s="1"/>
  <c r="V643" i="5"/>
  <c r="E643" i="5"/>
  <c r="X643" i="5" s="1"/>
  <c r="V644" i="5"/>
  <c r="E644" i="5"/>
  <c r="X644" i="5" s="1"/>
  <c r="V645" i="5"/>
  <c r="E645" i="5"/>
  <c r="X645" i="5" s="1"/>
  <c r="V646" i="5"/>
  <c r="E646" i="5"/>
  <c r="V647" i="5"/>
  <c r="E647" i="5"/>
  <c r="X647" i="5" s="1"/>
  <c r="V648" i="5"/>
  <c r="E648" i="5"/>
  <c r="X648" i="5" s="1"/>
  <c r="V649" i="5"/>
  <c r="E649" i="5"/>
  <c r="X649" i="5" s="1"/>
  <c r="V650" i="5"/>
  <c r="E650" i="5"/>
  <c r="X650" i="5" s="1"/>
  <c r="V651" i="5"/>
  <c r="E651" i="5"/>
  <c r="X651" i="5" s="1"/>
  <c r="V652" i="5"/>
  <c r="E652" i="5"/>
  <c r="V653" i="5"/>
  <c r="E653" i="5"/>
  <c r="X653" i="5" s="1"/>
  <c r="V654" i="5"/>
  <c r="E654" i="5"/>
  <c r="X654" i="5" s="1"/>
  <c r="V655" i="5"/>
  <c r="E655" i="5"/>
  <c r="X655" i="5" s="1"/>
  <c r="V656" i="5"/>
  <c r="E656" i="5"/>
  <c r="X656" i="5" s="1"/>
  <c r="V657" i="5"/>
  <c r="E657" i="5"/>
  <c r="X657" i="5" s="1"/>
  <c r="V658" i="5"/>
  <c r="E658" i="5"/>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V671" i="5"/>
  <c r="E671" i="5"/>
  <c r="X671" i="5" s="1"/>
  <c r="V672" i="5"/>
  <c r="E672" i="5"/>
  <c r="X672" i="5" s="1"/>
  <c r="V673" i="5"/>
  <c r="E673" i="5"/>
  <c r="X673" i="5" s="1"/>
  <c r="V674" i="5"/>
  <c r="E674" i="5"/>
  <c r="X674" i="5" s="1"/>
  <c r="V675" i="5"/>
  <c r="E675" i="5"/>
  <c r="X675" i="5" s="1"/>
  <c r="V676" i="5"/>
  <c r="E676" i="5"/>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V689" i="5"/>
  <c r="E689" i="5"/>
  <c r="X689" i="5" s="1"/>
  <c r="V690" i="5"/>
  <c r="E690" i="5"/>
  <c r="X690" i="5" s="1"/>
  <c r="V691" i="5"/>
  <c r="E691" i="5"/>
  <c r="V692" i="5"/>
  <c r="E692" i="5"/>
  <c r="X692" i="5" s="1"/>
  <c r="V693" i="5"/>
  <c r="E693" i="5"/>
  <c r="X693" i="5" s="1"/>
  <c r="V694" i="5"/>
  <c r="E694" i="5"/>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V707" i="5"/>
  <c r="E707" i="5"/>
  <c r="X707" i="5" s="1"/>
  <c r="V708" i="5"/>
  <c r="E708" i="5"/>
  <c r="X708" i="5" s="1"/>
  <c r="V709" i="5"/>
  <c r="E709" i="5"/>
  <c r="X709" i="5" s="1"/>
  <c r="V710" i="5"/>
  <c r="E710" i="5"/>
  <c r="X710" i="5" s="1"/>
  <c r="V711" i="5"/>
  <c r="E711" i="5"/>
  <c r="X711" i="5" s="1"/>
  <c r="V712" i="5"/>
  <c r="E712" i="5"/>
  <c r="V713" i="5"/>
  <c r="E713" i="5"/>
  <c r="X713" i="5" s="1"/>
  <c r="V714" i="5"/>
  <c r="E714" i="5"/>
  <c r="X714" i="5" s="1"/>
  <c r="V715" i="5"/>
  <c r="E715" i="5"/>
  <c r="X715" i="5" s="1"/>
  <c r="V716" i="5"/>
  <c r="E716" i="5"/>
  <c r="X716" i="5" s="1"/>
  <c r="V717" i="5"/>
  <c r="E717" i="5"/>
  <c r="X717" i="5" s="1"/>
  <c r="V718" i="5"/>
  <c r="E718" i="5"/>
  <c r="V719" i="5"/>
  <c r="E719" i="5"/>
  <c r="X719" i="5" s="1"/>
  <c r="V720" i="5"/>
  <c r="E720" i="5"/>
  <c r="X720" i="5" s="1"/>
  <c r="V721" i="5"/>
  <c r="E721" i="5"/>
  <c r="V722" i="5"/>
  <c r="E722" i="5"/>
  <c r="X722" i="5" s="1"/>
  <c r="V723" i="5"/>
  <c r="E723" i="5"/>
  <c r="X723" i="5" s="1"/>
  <c r="V724" i="5"/>
  <c r="E724" i="5"/>
  <c r="V725" i="5"/>
  <c r="E725" i="5"/>
  <c r="X725" i="5" s="1"/>
  <c r="V726" i="5"/>
  <c r="E726" i="5"/>
  <c r="X726" i="5" s="1"/>
  <c r="V727" i="5"/>
  <c r="E727" i="5"/>
  <c r="X727" i="5" s="1"/>
  <c r="V728" i="5"/>
  <c r="E728" i="5"/>
  <c r="X728" i="5" s="1"/>
  <c r="V729" i="5"/>
  <c r="E729" i="5"/>
  <c r="X729" i="5" s="1"/>
  <c r="V730" i="5"/>
  <c r="E730" i="5"/>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V743" i="5"/>
  <c r="E743" i="5"/>
  <c r="X743" i="5" s="1"/>
  <c r="V744" i="5"/>
  <c r="E744" i="5"/>
  <c r="X744" i="5" s="1"/>
  <c r="V745" i="5"/>
  <c r="E745" i="5"/>
  <c r="V746" i="5"/>
  <c r="E746" i="5"/>
  <c r="X746" i="5" s="1"/>
  <c r="V747" i="5"/>
  <c r="E747" i="5"/>
  <c r="X747" i="5" s="1"/>
  <c r="V748" i="5"/>
  <c r="E748" i="5"/>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V761" i="5"/>
  <c r="E761" i="5"/>
  <c r="X761" i="5" s="1"/>
  <c r="V762" i="5"/>
  <c r="E762" i="5"/>
  <c r="X762" i="5" s="1"/>
  <c r="V763" i="5"/>
  <c r="E763" i="5"/>
  <c r="X763" i="5" s="1"/>
  <c r="V764" i="5"/>
  <c r="E764" i="5"/>
  <c r="X764" i="5" s="1"/>
  <c r="V765" i="5"/>
  <c r="E765" i="5"/>
  <c r="X765" i="5" s="1"/>
  <c r="V766" i="5"/>
  <c r="E766" i="5"/>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V779" i="5"/>
  <c r="E779" i="5"/>
  <c r="X779" i="5" s="1"/>
  <c r="V780" i="5"/>
  <c r="E780" i="5"/>
  <c r="X780" i="5" s="1"/>
  <c r="V781" i="5"/>
  <c r="E781" i="5"/>
  <c r="X781" i="5" s="1"/>
  <c r="V782" i="5"/>
  <c r="E782" i="5"/>
  <c r="X782" i="5" s="1"/>
  <c r="V783" i="5"/>
  <c r="E783" i="5"/>
  <c r="X783" i="5" s="1"/>
  <c r="V784" i="5"/>
  <c r="E784" i="5"/>
  <c r="V785" i="5"/>
  <c r="E785" i="5"/>
  <c r="X785" i="5" s="1"/>
  <c r="V786" i="5"/>
  <c r="E786" i="5"/>
  <c r="X786" i="5" s="1"/>
  <c r="V787" i="5"/>
  <c r="E787" i="5"/>
  <c r="X787" i="5" s="1"/>
  <c r="V788" i="5"/>
  <c r="E788" i="5"/>
  <c r="X788" i="5" s="1"/>
  <c r="V789" i="5"/>
  <c r="E789" i="5"/>
  <c r="X789" i="5" s="1"/>
  <c r="V790" i="5"/>
  <c r="E790" i="5"/>
  <c r="V791" i="5"/>
  <c r="E791" i="5"/>
  <c r="X791" i="5" s="1"/>
  <c r="V792" i="5"/>
  <c r="E792" i="5"/>
  <c r="X792" i="5" s="1"/>
  <c r="V793" i="5"/>
  <c r="E793" i="5"/>
  <c r="X793" i="5" s="1"/>
  <c r="V794" i="5"/>
  <c r="E794" i="5"/>
  <c r="X794" i="5" s="1"/>
  <c r="V795" i="5"/>
  <c r="E795" i="5"/>
  <c r="X795" i="5" s="1"/>
  <c r="V796" i="5"/>
  <c r="E796" i="5"/>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V806" i="5"/>
  <c r="E806" i="5"/>
  <c r="X806" i="5" s="1"/>
  <c r="V807" i="5"/>
  <c r="E807" i="5"/>
  <c r="X807" i="5" s="1"/>
  <c r="V808" i="5"/>
  <c r="E808" i="5"/>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V827" i="5"/>
  <c r="E827" i="5"/>
  <c r="X827" i="5" s="1"/>
  <c r="V828" i="5"/>
  <c r="E828" i="5"/>
  <c r="X828" i="5" s="1"/>
  <c r="V829" i="5"/>
  <c r="E829" i="5"/>
  <c r="X829" i="5" s="1"/>
  <c r="V830" i="5"/>
  <c r="E830" i="5"/>
  <c r="X830" i="5" s="1"/>
  <c r="V831" i="5"/>
  <c r="E831" i="5"/>
  <c r="X831" i="5" s="1"/>
  <c r="V832" i="5"/>
  <c r="E832" i="5"/>
  <c r="V833" i="5"/>
  <c r="E833" i="5"/>
  <c r="X833" i="5" s="1"/>
  <c r="V834" i="5"/>
  <c r="E834" i="5"/>
  <c r="X834" i="5" s="1"/>
  <c r="V835" i="5"/>
  <c r="E835" i="5"/>
  <c r="V836" i="5"/>
  <c r="E836" i="5"/>
  <c r="X836" i="5" s="1"/>
  <c r="V837" i="5"/>
  <c r="E837" i="5"/>
  <c r="X837" i="5" s="1"/>
  <c r="V838" i="5"/>
  <c r="E838" i="5"/>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V863" i="5"/>
  <c r="E863" i="5"/>
  <c r="X863" i="5" s="1"/>
  <c r="V864" i="5"/>
  <c r="E864" i="5"/>
  <c r="X864" i="5" s="1"/>
  <c r="V865" i="5"/>
  <c r="E865" i="5"/>
  <c r="V866" i="5"/>
  <c r="E866" i="5"/>
  <c r="X866" i="5" s="1"/>
  <c r="V867" i="5"/>
  <c r="E867" i="5"/>
  <c r="X867" i="5" s="1"/>
  <c r="V868" i="5"/>
  <c r="E868" i="5"/>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V893" i="5"/>
  <c r="E893" i="5"/>
  <c r="X893" i="5" s="1"/>
  <c r="V894" i="5"/>
  <c r="E894" i="5"/>
  <c r="X894" i="5" s="1"/>
  <c r="V895" i="5"/>
  <c r="E895" i="5"/>
  <c r="X895" i="5" s="1"/>
  <c r="V896" i="5"/>
  <c r="E896" i="5"/>
  <c r="X896" i="5" s="1"/>
  <c r="V897" i="5"/>
  <c r="E897" i="5"/>
  <c r="X897" i="5" s="1"/>
  <c r="V898" i="5"/>
  <c r="E898" i="5"/>
  <c r="V899" i="5"/>
  <c r="E899" i="5"/>
  <c r="X899" i="5" s="1"/>
  <c r="V900" i="5"/>
  <c r="E900" i="5"/>
  <c r="X900" i="5" s="1"/>
  <c r="V901" i="5"/>
  <c r="E901" i="5"/>
  <c r="X901" i="5" s="1"/>
  <c r="V902" i="5"/>
  <c r="E902" i="5"/>
  <c r="X902" i="5" s="1"/>
  <c r="V903" i="5"/>
  <c r="E903" i="5"/>
  <c r="X903" i="5" s="1"/>
  <c r="V904" i="5"/>
  <c r="E904" i="5"/>
  <c r="V905" i="5"/>
  <c r="E905" i="5"/>
  <c r="X905" i="5" s="1"/>
  <c r="V906" i="5"/>
  <c r="E906" i="5"/>
  <c r="X906" i="5" s="1"/>
  <c r="V907" i="5"/>
  <c r="E907" i="5"/>
  <c r="X907" i="5" s="1"/>
  <c r="V908" i="5"/>
  <c r="E908" i="5"/>
  <c r="X908" i="5" s="1"/>
  <c r="V909" i="5"/>
  <c r="E909" i="5"/>
  <c r="X909" i="5" s="1"/>
  <c r="V910" i="5"/>
  <c r="E910" i="5"/>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V929" i="5"/>
  <c r="E929" i="5"/>
  <c r="X929" i="5" s="1"/>
  <c r="V930" i="5"/>
  <c r="E930" i="5"/>
  <c r="X930" i="5" s="1"/>
  <c r="V931" i="5"/>
  <c r="E931" i="5"/>
  <c r="X931" i="5" s="1"/>
  <c r="V932" i="5"/>
  <c r="E932" i="5"/>
  <c r="X932" i="5" s="1"/>
  <c r="V933" i="5"/>
  <c r="E933" i="5"/>
  <c r="X933" i="5" s="1"/>
  <c r="V934" i="5"/>
  <c r="E934" i="5"/>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V953" i="5"/>
  <c r="E953" i="5"/>
  <c r="X953" i="5" s="1"/>
  <c r="V954" i="5"/>
  <c r="E954" i="5"/>
  <c r="X954" i="5" s="1"/>
  <c r="V955" i="5"/>
  <c r="E955" i="5"/>
  <c r="X955" i="5" s="1"/>
  <c r="V956" i="5"/>
  <c r="E956" i="5"/>
  <c r="X956" i="5" s="1"/>
  <c r="V957" i="5"/>
  <c r="E957" i="5"/>
  <c r="X957" i="5" s="1"/>
  <c r="V958" i="5"/>
  <c r="E958" i="5"/>
  <c r="V959" i="5"/>
  <c r="E959" i="5"/>
  <c r="X959" i="5" s="1"/>
  <c r="V960" i="5"/>
  <c r="E960" i="5"/>
  <c r="X960" i="5" s="1"/>
  <c r="V961" i="5"/>
  <c r="E961" i="5"/>
  <c r="X961" i="5" s="1"/>
  <c r="V962" i="5"/>
  <c r="E962" i="5"/>
  <c r="X962" i="5" s="1"/>
  <c r="V963" i="5"/>
  <c r="E963" i="5"/>
  <c r="X963" i="5" s="1"/>
  <c r="V964" i="5"/>
  <c r="E964" i="5"/>
  <c r="V965" i="5"/>
  <c r="E965" i="5"/>
  <c r="X965" i="5" s="1"/>
  <c r="V966" i="5"/>
  <c r="E966" i="5"/>
  <c r="X966" i="5" s="1"/>
  <c r="V967" i="5"/>
  <c r="E967" i="5"/>
  <c r="X967" i="5" s="1"/>
  <c r="V968" i="5"/>
  <c r="E968" i="5"/>
  <c r="X968" i="5" s="1"/>
  <c r="V969" i="5"/>
  <c r="E969" i="5"/>
  <c r="X969" i="5" s="1"/>
  <c r="V970" i="5"/>
  <c r="E970" i="5"/>
  <c r="V971" i="5"/>
  <c r="E971" i="5"/>
  <c r="X971" i="5" s="1"/>
  <c r="V972" i="5"/>
  <c r="E972" i="5"/>
  <c r="X972" i="5" s="1"/>
  <c r="V973" i="5"/>
  <c r="E973" i="5"/>
  <c r="V974" i="5"/>
  <c r="E974" i="5"/>
  <c r="X974" i="5" s="1"/>
  <c r="V975" i="5"/>
  <c r="E975" i="5"/>
  <c r="X975" i="5" s="1"/>
  <c r="V976" i="5"/>
  <c r="E976" i="5"/>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V995" i="5"/>
  <c r="E995" i="5"/>
  <c r="X995" i="5" s="1"/>
  <c r="V996" i="5"/>
  <c r="E996" i="5"/>
  <c r="X996" i="5" s="1"/>
  <c r="V997" i="5"/>
  <c r="E997" i="5"/>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V1208" i="5"/>
  <c r="E1208" i="5"/>
  <c r="X1208" i="5" s="1"/>
  <c r="V1209" i="5"/>
  <c r="E1209" i="5"/>
  <c r="X1209" i="5" s="1"/>
  <c r="V1210" i="5"/>
  <c r="E1210" i="5"/>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V1283" i="5"/>
  <c r="E1283" i="5"/>
  <c r="X1283" i="5" s="1"/>
  <c r="V1284" i="5"/>
  <c r="E1284" i="5"/>
  <c r="X1284" i="5" s="1"/>
  <c r="V1285" i="5"/>
  <c r="E1285" i="5"/>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X1472" i="5" s="1"/>
  <c r="V1473" i="5"/>
  <c r="E1473" i="5"/>
  <c r="X1473" i="5" s="1"/>
  <c r="V1474" i="5"/>
  <c r="E1474" i="5"/>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V1523" i="5"/>
  <c r="E1523" i="5"/>
  <c r="X1523" i="5" s="1"/>
  <c r="V1524" i="5"/>
  <c r="E1524" i="5"/>
  <c r="X1524" i="5" s="1"/>
  <c r="V1525" i="5"/>
  <c r="E1525" i="5"/>
  <c r="X1525" i="5" s="1"/>
  <c r="V1526" i="5"/>
  <c r="E1526" i="5"/>
  <c r="X1526" i="5" s="1"/>
  <c r="V1527" i="5"/>
  <c r="E1527" i="5"/>
  <c r="X1527" i="5" s="1"/>
  <c r="V1528" i="5"/>
  <c r="E1528" i="5"/>
  <c r="V1529" i="5"/>
  <c r="E1529" i="5"/>
  <c r="X1529" i="5" s="1"/>
  <c r="V1530" i="5"/>
  <c r="E1530" i="5"/>
  <c r="X1530" i="5" s="1"/>
  <c r="V1531" i="5"/>
  <c r="E1531" i="5"/>
  <c r="X1531" i="5" s="1"/>
  <c r="V1532" i="5"/>
  <c r="E1532" i="5"/>
  <c r="X1532" i="5" s="1"/>
  <c r="V1533" i="5"/>
  <c r="E1533" i="5"/>
  <c r="X1533" i="5" s="1"/>
  <c r="V1534" i="5"/>
  <c r="E1534" i="5"/>
  <c r="V1535" i="5"/>
  <c r="E1535" i="5"/>
  <c r="X1535" i="5" s="1"/>
  <c r="V1536" i="5"/>
  <c r="E1536" i="5"/>
  <c r="X1536" i="5" s="1"/>
  <c r="V1537" i="5"/>
  <c r="E1537" i="5"/>
  <c r="X1537" i="5" s="1"/>
  <c r="V1538" i="5"/>
  <c r="E1538" i="5"/>
  <c r="X1538" i="5" s="1"/>
  <c r="V1539" i="5"/>
  <c r="E1539" i="5"/>
  <c r="X1539" i="5" s="1"/>
  <c r="V1540" i="5"/>
  <c r="E1540" i="5"/>
  <c r="V1541" i="5"/>
  <c r="E1541" i="5"/>
  <c r="X1541" i="5" s="1"/>
  <c r="V1542" i="5"/>
  <c r="E1542" i="5"/>
  <c r="X1542" i="5" s="1"/>
  <c r="V1543" i="5"/>
  <c r="E1543" i="5"/>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V1565" i="5"/>
  <c r="E1565" i="5"/>
  <c r="X1565" i="5" s="1"/>
  <c r="V1566" i="5"/>
  <c r="E1566" i="5"/>
  <c r="X1566" i="5" s="1"/>
  <c r="V1567" i="5"/>
  <c r="E1567" i="5"/>
  <c r="X1567" i="5" s="1"/>
  <c r="V1568" i="5"/>
  <c r="E1568" i="5"/>
  <c r="X1568" i="5" s="1"/>
  <c r="V1569" i="5"/>
  <c r="E1569" i="5"/>
  <c r="X1569" i="5" s="1"/>
  <c r="V1570" i="5"/>
  <c r="E1570" i="5"/>
  <c r="V1571" i="5"/>
  <c r="E1571" i="5"/>
  <c r="X1571" i="5" s="1"/>
  <c r="V1572" i="5"/>
  <c r="E1572" i="5"/>
  <c r="X1572" i="5" s="1"/>
  <c r="V1573" i="5"/>
  <c r="E1573" i="5"/>
  <c r="X1573" i="5" s="1"/>
  <c r="V1574" i="5"/>
  <c r="E1574" i="5"/>
  <c r="X1574" i="5" s="1"/>
  <c r="V1575" i="5"/>
  <c r="E1575" i="5"/>
  <c r="X1575" i="5" s="1"/>
  <c r="V1576" i="5"/>
  <c r="E1576" i="5"/>
  <c r="V1577" i="5"/>
  <c r="E1577" i="5"/>
  <c r="X1577" i="5" s="1"/>
  <c r="V1578" i="5"/>
  <c r="E1578" i="5"/>
  <c r="X1578" i="5" s="1"/>
  <c r="V1579" i="5"/>
  <c r="E1579" i="5"/>
  <c r="X1579" i="5" s="1"/>
  <c r="V1580" i="5"/>
  <c r="E1580" i="5"/>
  <c r="X1580" i="5" s="1"/>
  <c r="V1581" i="5"/>
  <c r="E1581" i="5"/>
  <c r="X1581" i="5" s="1"/>
  <c r="V1582" i="5"/>
  <c r="E1582" i="5"/>
  <c r="V1583" i="5"/>
  <c r="E1583" i="5"/>
  <c r="X1583" i="5" s="1"/>
  <c r="V1584" i="5"/>
  <c r="E1584" i="5"/>
  <c r="X1584" i="5" s="1"/>
  <c r="V1585" i="5"/>
  <c r="E1585" i="5"/>
  <c r="V1586" i="5"/>
  <c r="E1586" i="5"/>
  <c r="X1586" i="5" s="1"/>
  <c r="V1587" i="5"/>
  <c r="E1587" i="5"/>
  <c r="X1587" i="5" s="1"/>
  <c r="V1588" i="5"/>
  <c r="E1588" i="5"/>
  <c r="V1589" i="5"/>
  <c r="E1589" i="5"/>
  <c r="X1589" i="5" s="1"/>
  <c r="V1590" i="5"/>
  <c r="E1590" i="5"/>
  <c r="X1590" i="5" s="1"/>
  <c r="V1591" i="5"/>
  <c r="E1591" i="5"/>
  <c r="X1591" i="5" s="1"/>
  <c r="V1592" i="5"/>
  <c r="E1592" i="5"/>
  <c r="X1592" i="5" s="1"/>
  <c r="V1593" i="5"/>
  <c r="E1593" i="5"/>
  <c r="X1593" i="5" s="1"/>
  <c r="V1594" i="5"/>
  <c r="E1594" i="5"/>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V1619" i="5"/>
  <c r="E1619" i="5"/>
  <c r="X1619" i="5" s="1"/>
  <c r="V1620" i="5"/>
  <c r="E1620" i="5"/>
  <c r="X1620" i="5" s="1"/>
  <c r="V1621" i="5"/>
  <c r="E1621" i="5"/>
  <c r="X1621" i="5" s="1"/>
  <c r="V1622" i="5"/>
  <c r="E1622" i="5"/>
  <c r="X1622" i="5" s="1"/>
  <c r="V1623" i="5"/>
  <c r="E1623" i="5"/>
  <c r="X1623" i="5" s="1"/>
  <c r="V1624" i="5"/>
  <c r="E1624" i="5"/>
  <c r="V1625" i="5"/>
  <c r="E1625" i="5"/>
  <c r="X1625" i="5" s="1"/>
  <c r="V1626" i="5"/>
  <c r="E1626" i="5"/>
  <c r="X1626" i="5" s="1"/>
  <c r="V1627" i="5"/>
  <c r="E1627" i="5"/>
  <c r="X1627" i="5" s="1"/>
  <c r="V1628" i="5"/>
  <c r="E1628" i="5"/>
  <c r="X1628" i="5" s="1"/>
  <c r="V1629" i="5"/>
  <c r="E1629" i="5"/>
  <c r="X1629" i="5" s="1"/>
  <c r="V1630" i="5"/>
  <c r="E1630" i="5"/>
  <c r="V1631" i="5"/>
  <c r="E1631" i="5"/>
  <c r="X1631" i="5" s="1"/>
  <c r="V1632" i="5"/>
  <c r="E1632" i="5"/>
  <c r="X1632" i="5" s="1"/>
  <c r="V1633" i="5"/>
  <c r="E1633" i="5"/>
  <c r="X1633" i="5" s="1"/>
  <c r="V1634" i="5"/>
  <c r="E1634" i="5"/>
  <c r="X1634" i="5" s="1"/>
  <c r="V1635" i="5"/>
  <c r="E1635" i="5"/>
  <c r="X1635" i="5" s="1"/>
  <c r="V1636" i="5"/>
  <c r="E1636" i="5"/>
  <c r="V1637" i="5"/>
  <c r="E1637" i="5"/>
  <c r="X1637" i="5" s="1"/>
  <c r="V1638" i="5"/>
  <c r="E1638" i="5"/>
  <c r="X1638" i="5" s="1"/>
  <c r="V1639" i="5"/>
  <c r="E1639" i="5"/>
  <c r="V1640" i="5"/>
  <c r="E1640" i="5"/>
  <c r="X1640" i="5" s="1"/>
  <c r="V1641" i="5"/>
  <c r="E1641" i="5"/>
  <c r="X1641" i="5" s="1"/>
  <c r="V1642" i="5"/>
  <c r="E1642" i="5"/>
  <c r="V1643" i="5"/>
  <c r="E1643" i="5"/>
  <c r="X1643" i="5" s="1"/>
  <c r="V1644" i="5"/>
  <c r="E1644" i="5"/>
  <c r="X1644" i="5" s="1"/>
  <c r="V1645" i="5"/>
  <c r="E1645" i="5"/>
  <c r="X1645" i="5" s="1"/>
  <c r="V1646" i="5"/>
  <c r="E1646" i="5"/>
  <c r="X1646" i="5" s="1"/>
  <c r="V1647" i="5"/>
  <c r="E1647" i="5"/>
  <c r="X1647" i="5" s="1"/>
  <c r="V1648" i="5"/>
  <c r="E1648" i="5"/>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V1667" i="5"/>
  <c r="E1667" i="5"/>
  <c r="X1667" i="5" s="1"/>
  <c r="V1668" i="5"/>
  <c r="E1668" i="5"/>
  <c r="X1668" i="5" s="1"/>
  <c r="V1669" i="5"/>
  <c r="E1669" i="5"/>
  <c r="X1669" i="5" s="1"/>
  <c r="V1670" i="5"/>
  <c r="E1670" i="5"/>
  <c r="X1670" i="5" s="1"/>
  <c r="V1671" i="5"/>
  <c r="E1671" i="5"/>
  <c r="X1671" i="5" s="1"/>
  <c r="V1672" i="5"/>
  <c r="E1672" i="5"/>
  <c r="V1673" i="5"/>
  <c r="E1673" i="5"/>
  <c r="X1673" i="5" s="1"/>
  <c r="V1674" i="5"/>
  <c r="E1674" i="5"/>
  <c r="X1674" i="5" s="1"/>
  <c r="V1675" i="5"/>
  <c r="E1675" i="5"/>
  <c r="X1675" i="5" s="1"/>
  <c r="V1676" i="5"/>
  <c r="E1676" i="5"/>
  <c r="X1676" i="5" s="1"/>
  <c r="V1677" i="5"/>
  <c r="E1677" i="5"/>
  <c r="X1677" i="5" s="1"/>
  <c r="V1678" i="5"/>
  <c r="E1678" i="5"/>
  <c r="V1679" i="5"/>
  <c r="E1679" i="5"/>
  <c r="X1679" i="5" s="1"/>
  <c r="V1680" i="5"/>
  <c r="E1680" i="5"/>
  <c r="X1680" i="5" s="1"/>
  <c r="V1681" i="5"/>
  <c r="E1681" i="5"/>
  <c r="X1681" i="5" s="1"/>
  <c r="V1682" i="5"/>
  <c r="E1682" i="5"/>
  <c r="X1682" i="5" s="1"/>
  <c r="V1683" i="5"/>
  <c r="E1683" i="5"/>
  <c r="X1683" i="5" s="1"/>
  <c r="V1684" i="5"/>
  <c r="E1684" i="5"/>
  <c r="V1685" i="5"/>
  <c r="E1685" i="5"/>
  <c r="X1685" i="5" s="1"/>
  <c r="V1686" i="5"/>
  <c r="E1686" i="5"/>
  <c r="X1686" i="5" s="1"/>
  <c r="V1687" i="5"/>
  <c r="E1687" i="5"/>
  <c r="X1687" i="5" s="1"/>
  <c r="V1688" i="5"/>
  <c r="E1688" i="5"/>
  <c r="X1688" i="5" s="1"/>
  <c r="V1689" i="5"/>
  <c r="E1689" i="5"/>
  <c r="X1689" i="5" s="1"/>
  <c r="V1690" i="5"/>
  <c r="E1690" i="5"/>
  <c r="V1691" i="5"/>
  <c r="E1691" i="5"/>
  <c r="X1691" i="5" s="1"/>
  <c r="V1692" i="5"/>
  <c r="E1692" i="5"/>
  <c r="X1692" i="5" s="1"/>
  <c r="V1693" i="5"/>
  <c r="E1693" i="5"/>
  <c r="X1693" i="5" s="1"/>
  <c r="V1694" i="5"/>
  <c r="E1694" i="5"/>
  <c r="X1694" i="5" s="1"/>
  <c r="V1695" i="5"/>
  <c r="E1695" i="5"/>
  <c r="X1695" i="5" s="1"/>
  <c r="V1696" i="5"/>
  <c r="E1696" i="5"/>
  <c r="V1697" i="5"/>
  <c r="E1697" i="5"/>
  <c r="X1697" i="5" s="1"/>
  <c r="V1698" i="5"/>
  <c r="E1698" i="5"/>
  <c r="X1698" i="5" s="1"/>
  <c r="V1699" i="5"/>
  <c r="E1699" i="5"/>
  <c r="X1699" i="5" s="1"/>
  <c r="V1700" i="5"/>
  <c r="E1700" i="5"/>
  <c r="X1700" i="5" s="1"/>
  <c r="V1701" i="5"/>
  <c r="E1701" i="5"/>
  <c r="X1701" i="5" s="1"/>
  <c r="V1702" i="5"/>
  <c r="E1702" i="5"/>
  <c r="V1703" i="5"/>
  <c r="E1703" i="5"/>
  <c r="X1703" i="5" s="1"/>
  <c r="V1704" i="5"/>
  <c r="E1704" i="5"/>
  <c r="X1704" i="5" s="1"/>
  <c r="V1705" i="5"/>
  <c r="E1705" i="5"/>
  <c r="X1705" i="5" s="1"/>
  <c r="V1706" i="5"/>
  <c r="E1706" i="5"/>
  <c r="X1706" i="5" s="1"/>
  <c r="V1707" i="5"/>
  <c r="E1707" i="5"/>
  <c r="X1707" i="5" s="1"/>
  <c r="V1708" i="5"/>
  <c r="E1708" i="5"/>
  <c r="V1709" i="5"/>
  <c r="E1709" i="5"/>
  <c r="X1709" i="5" s="1"/>
  <c r="V1710" i="5"/>
  <c r="E1710" i="5"/>
  <c r="X1710" i="5" s="1"/>
  <c r="V1711" i="5"/>
  <c r="E1711" i="5"/>
  <c r="X1711" i="5" s="1"/>
  <c r="V1712" i="5"/>
  <c r="E1712" i="5"/>
  <c r="X1712" i="5" s="1"/>
  <c r="V1713" i="5"/>
  <c r="E1713" i="5"/>
  <c r="X1713" i="5" s="1"/>
  <c r="V1714" i="5"/>
  <c r="E1714" i="5"/>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V1727" i="5"/>
  <c r="E1727" i="5"/>
  <c r="X1727" i="5" s="1"/>
  <c r="V1728" i="5"/>
  <c r="E1728" i="5"/>
  <c r="X1728" i="5" s="1"/>
  <c r="V1729" i="5"/>
  <c r="E1729" i="5"/>
  <c r="V1730" i="5"/>
  <c r="E1730" i="5"/>
  <c r="X1730" i="5" s="1"/>
  <c r="V1731" i="5"/>
  <c r="E1731" i="5"/>
  <c r="X1731" i="5" s="1"/>
  <c r="V1732" i="5"/>
  <c r="E1732" i="5"/>
  <c r="V1733" i="5"/>
  <c r="E1733" i="5"/>
  <c r="X1733" i="5" s="1"/>
  <c r="V1734" i="5"/>
  <c r="E1734" i="5"/>
  <c r="X1734" i="5" s="1"/>
  <c r="V1735" i="5"/>
  <c r="E1735" i="5"/>
  <c r="X1735" i="5" s="1"/>
  <c r="V1736" i="5"/>
  <c r="E1736" i="5"/>
  <c r="X1736" i="5" s="1"/>
  <c r="V1737" i="5"/>
  <c r="E1737" i="5"/>
  <c r="X1737" i="5" s="1"/>
  <c r="V1738" i="5"/>
  <c r="E1738" i="5"/>
  <c r="V1739" i="5"/>
  <c r="E1739" i="5"/>
  <c r="X1739" i="5" s="1"/>
  <c r="V1740" i="5"/>
  <c r="E1740" i="5"/>
  <c r="X1740" i="5" s="1"/>
  <c r="V1741" i="5"/>
  <c r="E1741" i="5"/>
  <c r="X1741" i="5" s="1"/>
  <c r="V1742" i="5"/>
  <c r="E1742" i="5"/>
  <c r="X1742" i="5" s="1"/>
  <c r="V1743" i="5"/>
  <c r="E1743" i="5"/>
  <c r="X1743" i="5" s="1"/>
  <c r="V1744" i="5"/>
  <c r="E1744" i="5"/>
  <c r="V1745" i="5"/>
  <c r="E1745" i="5"/>
  <c r="X1745" i="5" s="1"/>
  <c r="V1746" i="5"/>
  <c r="E1746" i="5"/>
  <c r="X1746" i="5" s="1"/>
  <c r="V1747" i="5"/>
  <c r="E1747" i="5"/>
  <c r="X1747" i="5" s="1"/>
  <c r="V1748" i="5"/>
  <c r="E1748" i="5"/>
  <c r="X1748" i="5" s="1"/>
  <c r="V1749" i="5"/>
  <c r="E1749" i="5"/>
  <c r="X1749" i="5" s="1"/>
  <c r="V1750" i="5"/>
  <c r="E1750" i="5"/>
  <c r="V1751" i="5"/>
  <c r="E1751" i="5"/>
  <c r="X1751" i="5" s="1"/>
  <c r="V1752" i="5"/>
  <c r="E1752" i="5"/>
  <c r="X1752" i="5" s="1"/>
  <c r="V1753" i="5"/>
  <c r="E1753" i="5"/>
  <c r="X1753" i="5" s="1"/>
  <c r="V1754" i="5"/>
  <c r="E1754" i="5"/>
  <c r="X1754" i="5" s="1"/>
  <c r="V1755" i="5"/>
  <c r="E1755" i="5"/>
  <c r="X1755" i="5" s="1"/>
  <c r="V1756" i="5"/>
  <c r="E1756" i="5"/>
  <c r="V1757" i="5"/>
  <c r="E1757" i="5"/>
  <c r="X1757" i="5" s="1"/>
  <c r="V1758" i="5"/>
  <c r="E1758" i="5"/>
  <c r="X1758" i="5" s="1"/>
  <c r="V1759" i="5"/>
  <c r="E1759" i="5"/>
  <c r="X1759" i="5" s="1"/>
  <c r="V1760" i="5"/>
  <c r="E1760" i="5"/>
  <c r="X1760" i="5" s="1"/>
  <c r="V1761" i="5"/>
  <c r="E1761" i="5"/>
  <c r="X1761" i="5" s="1"/>
  <c r="V1762" i="5"/>
  <c r="E1762" i="5"/>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V1781" i="5"/>
  <c r="E1781" i="5"/>
  <c r="X1781" i="5" s="1"/>
  <c r="V1782" i="5"/>
  <c r="E1782" i="5"/>
  <c r="X1782" i="5" s="1"/>
  <c r="V1783" i="5"/>
  <c r="E1783" i="5"/>
  <c r="X1783" i="5" s="1"/>
  <c r="V1784" i="5"/>
  <c r="E1784" i="5"/>
  <c r="X1784" i="5" s="1"/>
  <c r="V1785" i="5"/>
  <c r="E1785" i="5"/>
  <c r="X1785" i="5" s="1"/>
  <c r="V1786" i="5"/>
  <c r="E1786" i="5"/>
  <c r="V1787" i="5"/>
  <c r="E1787" i="5"/>
  <c r="V1788" i="5"/>
  <c r="E1788" i="5"/>
  <c r="X1788" i="5" s="1"/>
  <c r="V1789" i="5"/>
  <c r="E1789" i="5"/>
  <c r="X1789" i="5" s="1"/>
  <c r="V1790" i="5"/>
  <c r="E1790" i="5"/>
  <c r="X1790" i="5" s="1"/>
  <c r="V1791" i="5"/>
  <c r="E1791" i="5"/>
  <c r="X1791" i="5" s="1"/>
  <c r="V1792" i="5"/>
  <c r="E1792" i="5"/>
  <c r="V1793" i="5"/>
  <c r="E1793" i="5"/>
  <c r="X1793" i="5" s="1"/>
  <c r="V1794" i="5"/>
  <c r="E1794" i="5"/>
  <c r="X1794" i="5" s="1"/>
  <c r="V1795" i="5"/>
  <c r="E1795" i="5"/>
  <c r="X1795" i="5" s="1"/>
  <c r="V1796" i="5"/>
  <c r="E1796" i="5"/>
  <c r="X1796" i="5" s="1"/>
  <c r="V1797" i="5"/>
  <c r="E1797" i="5"/>
  <c r="X1797" i="5" s="1"/>
  <c r="V1798" i="5"/>
  <c r="E1798" i="5"/>
  <c r="V1799" i="5"/>
  <c r="E1799" i="5"/>
  <c r="X1799" i="5" s="1"/>
  <c r="V1800" i="5"/>
  <c r="E1800" i="5"/>
  <c r="X1800" i="5" s="1"/>
  <c r="V1801" i="5"/>
  <c r="E1801" i="5"/>
  <c r="X1801" i="5" s="1"/>
  <c r="V1802" i="5"/>
  <c r="E1802" i="5"/>
  <c r="X1802" i="5" s="1"/>
  <c r="V1803" i="5"/>
  <c r="E1803" i="5"/>
  <c r="X1803" i="5" s="1"/>
  <c r="V1804" i="5"/>
  <c r="E1804" i="5"/>
  <c r="V1805" i="5"/>
  <c r="E1805" i="5"/>
  <c r="X1805" i="5" s="1"/>
  <c r="V1806" i="5"/>
  <c r="E1806" i="5"/>
  <c r="X1806" i="5" s="1"/>
  <c r="V1807" i="5"/>
  <c r="E1807" i="5"/>
  <c r="X1807" i="5" s="1"/>
  <c r="V1808" i="5"/>
  <c r="E1808" i="5"/>
  <c r="X1808" i="5" s="1"/>
  <c r="V1809" i="5"/>
  <c r="E1809" i="5"/>
  <c r="X1809" i="5" s="1"/>
  <c r="V1810" i="5"/>
  <c r="E1810" i="5"/>
  <c r="V1811" i="5"/>
  <c r="E1811" i="5"/>
  <c r="X1811" i="5" s="1"/>
  <c r="V1812" i="5"/>
  <c r="E1812" i="5"/>
  <c r="X1812" i="5" s="1"/>
  <c r="V1813" i="5"/>
  <c r="E1813" i="5"/>
  <c r="X1813" i="5" s="1"/>
  <c r="V1814" i="5"/>
  <c r="E1814" i="5"/>
  <c r="X1814" i="5" s="1"/>
  <c r="V1815" i="5"/>
  <c r="E1815" i="5"/>
  <c r="X1815" i="5" s="1"/>
  <c r="V1816" i="5"/>
  <c r="E1816" i="5"/>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V1841" i="5"/>
  <c r="E1841" i="5"/>
  <c r="X1841" i="5" s="1"/>
  <c r="V1842" i="5"/>
  <c r="E1842" i="5"/>
  <c r="X1842" i="5" s="1"/>
  <c r="V1843" i="5"/>
  <c r="E1843" i="5"/>
  <c r="X1843" i="5" s="1"/>
  <c r="V1844" i="5"/>
  <c r="E1844" i="5"/>
  <c r="X1844" i="5" s="1"/>
  <c r="V1845" i="5"/>
  <c r="E1845" i="5"/>
  <c r="X1845" i="5" s="1"/>
  <c r="V1846" i="5"/>
  <c r="E1846" i="5"/>
  <c r="V1847" i="5"/>
  <c r="E1847" i="5"/>
  <c r="X1847" i="5" s="1"/>
  <c r="V1848" i="5"/>
  <c r="E1848" i="5"/>
  <c r="X1848" i="5" s="1"/>
  <c r="V1849" i="5"/>
  <c r="E1849" i="5"/>
  <c r="X1849" i="5" s="1"/>
  <c r="V1850" i="5"/>
  <c r="E1850" i="5"/>
  <c r="X1850" i="5" s="1"/>
  <c r="V1851" i="5"/>
  <c r="E1851" i="5"/>
  <c r="X1851" i="5" s="1"/>
  <c r="V1852" i="5"/>
  <c r="E1852" i="5"/>
  <c r="V1853" i="5"/>
  <c r="E1853" i="5"/>
  <c r="X1853" i="5" s="1"/>
  <c r="V1854" i="5"/>
  <c r="E1854" i="5"/>
  <c r="X1854" i="5" s="1"/>
  <c r="V1855" i="5"/>
  <c r="E1855" i="5"/>
  <c r="X1855" i="5" s="1"/>
  <c r="V1856" i="5"/>
  <c r="E1856" i="5"/>
  <c r="X1856" i="5" s="1"/>
  <c r="V1857" i="5"/>
  <c r="E1857" i="5"/>
  <c r="X1857" i="5" s="1"/>
  <c r="V1858" i="5"/>
  <c r="E1858" i="5"/>
  <c r="V1859" i="5"/>
  <c r="E1859" i="5"/>
  <c r="X1859" i="5" s="1"/>
  <c r="V1860" i="5"/>
  <c r="E1860" i="5"/>
  <c r="X1860" i="5" s="1"/>
  <c r="V1861" i="5"/>
  <c r="E1861" i="5"/>
  <c r="X1861" i="5" s="1"/>
  <c r="V1862" i="5"/>
  <c r="E1862" i="5"/>
  <c r="X1862" i="5" s="1"/>
  <c r="V1863" i="5"/>
  <c r="E1863" i="5"/>
  <c r="X1863" i="5" s="1"/>
  <c r="V1864" i="5"/>
  <c r="E1864" i="5"/>
  <c r="V1865" i="5"/>
  <c r="E1865" i="5"/>
  <c r="X1865" i="5" s="1"/>
  <c r="V1866" i="5"/>
  <c r="E1866" i="5"/>
  <c r="X1866" i="5" s="1"/>
  <c r="V1867" i="5"/>
  <c r="E1867" i="5"/>
  <c r="X1867" i="5" s="1"/>
  <c r="V1868" i="5"/>
  <c r="E1868" i="5"/>
  <c r="X1868" i="5" s="1"/>
  <c r="V1869" i="5"/>
  <c r="E1869" i="5"/>
  <c r="X1869" i="5" s="1"/>
  <c r="V1870" i="5"/>
  <c r="E1870" i="5"/>
  <c r="V1871" i="5"/>
  <c r="E1871" i="5"/>
  <c r="X1871" i="5" s="1"/>
  <c r="V1872" i="5"/>
  <c r="E1872" i="5"/>
  <c r="X1872" i="5" s="1"/>
  <c r="V1873" i="5"/>
  <c r="E1873" i="5"/>
  <c r="X1873" i="5" s="1"/>
  <c r="V1874" i="5"/>
  <c r="E1874" i="5"/>
  <c r="X1874" i="5" s="1"/>
  <c r="V1875" i="5"/>
  <c r="E1875" i="5"/>
  <c r="X1875" i="5" s="1"/>
  <c r="V1876" i="5"/>
  <c r="E1876" i="5"/>
  <c r="V1877" i="5"/>
  <c r="E1877" i="5"/>
  <c r="X1877" i="5" s="1"/>
  <c r="V1878" i="5"/>
  <c r="E1878" i="5"/>
  <c r="X1878" i="5" s="1"/>
  <c r="V1879" i="5"/>
  <c r="E1879" i="5"/>
  <c r="X1879" i="5" s="1"/>
  <c r="V1880" i="5"/>
  <c r="E1880" i="5"/>
  <c r="X1880" i="5" s="1"/>
  <c r="V1881" i="5"/>
  <c r="E1881" i="5"/>
  <c r="X1881" i="5" s="1"/>
  <c r="V1882" i="5"/>
  <c r="E1882" i="5"/>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V1895" i="5"/>
  <c r="E1895" i="5"/>
  <c r="X1895" i="5" s="1"/>
  <c r="V1896" i="5"/>
  <c r="E1896" i="5"/>
  <c r="X1896" i="5" s="1"/>
  <c r="V1897" i="5"/>
  <c r="E1897" i="5"/>
  <c r="X1897" i="5" s="1"/>
  <c r="V1898" i="5"/>
  <c r="E1898" i="5"/>
  <c r="X1898" i="5" s="1"/>
  <c r="V1899" i="5"/>
  <c r="E1899" i="5"/>
  <c r="X1899" i="5" s="1"/>
  <c r="V1900" i="5"/>
  <c r="E1900" i="5"/>
  <c r="V1901" i="5"/>
  <c r="E1901" i="5"/>
  <c r="X1901" i="5" s="1"/>
  <c r="V1902" i="5"/>
  <c r="E1902" i="5"/>
  <c r="X1902" i="5" s="1"/>
  <c r="V1903" i="5"/>
  <c r="E1903" i="5"/>
  <c r="X1903" i="5" s="1"/>
  <c r="V1904" i="5"/>
  <c r="E1904" i="5"/>
  <c r="X1904" i="5" s="1"/>
  <c r="V1905" i="5"/>
  <c r="E1905" i="5"/>
  <c r="X1905" i="5" s="1"/>
  <c r="V1906" i="5"/>
  <c r="E1906" i="5"/>
  <c r="V1907" i="5"/>
  <c r="E1907" i="5"/>
  <c r="X1907" i="5" s="1"/>
  <c r="V1908" i="5"/>
  <c r="E1908" i="5"/>
  <c r="X1908" i="5" s="1"/>
  <c r="V1909" i="5"/>
  <c r="E1909" i="5"/>
  <c r="X1909" i="5" s="1"/>
  <c r="V1910" i="5"/>
  <c r="E1910" i="5"/>
  <c r="X1910" i="5" s="1"/>
  <c r="V1911" i="5"/>
  <c r="E1911" i="5"/>
  <c r="X1911" i="5" s="1"/>
  <c r="V1912" i="5"/>
  <c r="E1912" i="5"/>
  <c r="V1913" i="5"/>
  <c r="E1913" i="5"/>
  <c r="X1913" i="5" s="1"/>
  <c r="V1914" i="5"/>
  <c r="E1914" i="5"/>
  <c r="X1914" i="5" s="1"/>
  <c r="V1915" i="5"/>
  <c r="E1915" i="5"/>
  <c r="X1915" i="5" s="1"/>
  <c r="V1916" i="5"/>
  <c r="E1916" i="5"/>
  <c r="X1916" i="5" s="1"/>
  <c r="V1917" i="5"/>
  <c r="E1917" i="5"/>
  <c r="X1917" i="5" s="1"/>
  <c r="V1918" i="5"/>
  <c r="E1918" i="5"/>
  <c r="V1919" i="5"/>
  <c r="E1919" i="5"/>
  <c r="X1919" i="5" s="1"/>
  <c r="V1920" i="5"/>
  <c r="E1920" i="5"/>
  <c r="X1920" i="5" s="1"/>
  <c r="V1921" i="5"/>
  <c r="E1921" i="5"/>
  <c r="X1921" i="5" s="1"/>
  <c r="V1922" i="5"/>
  <c r="E1922" i="5"/>
  <c r="X1922" i="5" s="1"/>
  <c r="V1923" i="5"/>
  <c r="E1923" i="5"/>
  <c r="X1923" i="5" s="1"/>
  <c r="V1924" i="5"/>
  <c r="E1924" i="5"/>
  <c r="V1925" i="5"/>
  <c r="E1925" i="5"/>
  <c r="X1925" i="5" s="1"/>
  <c r="V1926" i="5"/>
  <c r="E1926" i="5"/>
  <c r="X1926" i="5" s="1"/>
  <c r="V1927" i="5"/>
  <c r="E1927" i="5"/>
  <c r="X1927" i="5" s="1"/>
  <c r="V1928" i="5"/>
  <c r="E1928" i="5"/>
  <c r="X1928" i="5" s="1"/>
  <c r="V1929" i="5"/>
  <c r="E1929" i="5"/>
  <c r="X1929" i="5" s="1"/>
  <c r="V1930" i="5"/>
  <c r="E1930" i="5"/>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V1955" i="5"/>
  <c r="E1955" i="5"/>
  <c r="X1955" i="5" s="1"/>
  <c r="V1956" i="5"/>
  <c r="E1956" i="5"/>
  <c r="X1956" i="5" s="1"/>
  <c r="V1957" i="5"/>
  <c r="E1957" i="5"/>
  <c r="X1957" i="5" s="1"/>
  <c r="V1958" i="5"/>
  <c r="E1958" i="5"/>
  <c r="X1958" i="5" s="1"/>
  <c r="V1959" i="5"/>
  <c r="E1959" i="5"/>
  <c r="X1959" i="5" s="1"/>
  <c r="V1960" i="5"/>
  <c r="E1960" i="5"/>
  <c r="V1961" i="5"/>
  <c r="E1961" i="5"/>
  <c r="X1961" i="5" s="1"/>
  <c r="V1962" i="5"/>
  <c r="E1962" i="5"/>
  <c r="X1962" i="5" s="1"/>
  <c r="V1963" i="5"/>
  <c r="E1963" i="5"/>
  <c r="X1963" i="5" s="1"/>
  <c r="V1964" i="5"/>
  <c r="E1964" i="5"/>
  <c r="X1964" i="5" s="1"/>
  <c r="V1965" i="5"/>
  <c r="E1965" i="5"/>
  <c r="X1965" i="5" s="1"/>
  <c r="V1966" i="5"/>
  <c r="E1966" i="5"/>
  <c r="V1967" i="5"/>
  <c r="E1967" i="5"/>
  <c r="X1967" i="5" s="1"/>
  <c r="V1968" i="5"/>
  <c r="E1968" i="5"/>
  <c r="X1968" i="5" s="1"/>
  <c r="V1969" i="5"/>
  <c r="E1969" i="5"/>
  <c r="X1969" i="5" s="1"/>
  <c r="V1970" i="5"/>
  <c r="E1970" i="5"/>
  <c r="X1970" i="5" s="1"/>
  <c r="V1971" i="5"/>
  <c r="E1971" i="5"/>
  <c r="X1971" i="5" s="1"/>
  <c r="V1972" i="5"/>
  <c r="E1972" i="5"/>
  <c r="V1973" i="5"/>
  <c r="E1973" i="5"/>
  <c r="X1973" i="5" s="1"/>
  <c r="V1974" i="5"/>
  <c r="E1974" i="5"/>
  <c r="X1974" i="5" s="1"/>
  <c r="V1975" i="5"/>
  <c r="E1975" i="5"/>
  <c r="X1975" i="5" s="1"/>
  <c r="V1976" i="5"/>
  <c r="E1976" i="5"/>
  <c r="X1976" i="5" s="1"/>
  <c r="V1977" i="5"/>
  <c r="E1977" i="5"/>
  <c r="X1977" i="5" s="1"/>
  <c r="V1978" i="5"/>
  <c r="E1978" i="5"/>
  <c r="V1979" i="5"/>
  <c r="E1979" i="5"/>
  <c r="X1979" i="5" s="1"/>
  <c r="V1980" i="5"/>
  <c r="E1980" i="5"/>
  <c r="X1980" i="5" s="1"/>
  <c r="V1981" i="5"/>
  <c r="E1981" i="5"/>
  <c r="X1981" i="5" s="1"/>
  <c r="V1982" i="5"/>
  <c r="E1982" i="5"/>
  <c r="X1982" i="5" s="1"/>
  <c r="V1983" i="5"/>
  <c r="E1983" i="5"/>
  <c r="X1983" i="5" s="1"/>
  <c r="V1984" i="5"/>
  <c r="E1984" i="5"/>
  <c r="V1985" i="5"/>
  <c r="E1985" i="5"/>
  <c r="X1985" i="5" s="1"/>
  <c r="V1986" i="5"/>
  <c r="E1986" i="5"/>
  <c r="X1986" i="5" s="1"/>
  <c r="V1987" i="5"/>
  <c r="E1987" i="5"/>
  <c r="X1987" i="5" s="1"/>
  <c r="V1988" i="5"/>
  <c r="E1988" i="5"/>
  <c r="X1988" i="5" s="1"/>
  <c r="V1989" i="5"/>
  <c r="E1989" i="5"/>
  <c r="X1989" i="5" s="1"/>
  <c r="V1990" i="5"/>
  <c r="E1990" i="5"/>
  <c r="V1991" i="5"/>
  <c r="E1991" i="5"/>
  <c r="X1991" i="5" s="1"/>
  <c r="V1992" i="5"/>
  <c r="E1992" i="5"/>
  <c r="X1992" i="5" s="1"/>
  <c r="V1993" i="5"/>
  <c r="E1993" i="5"/>
  <c r="X1993" i="5" s="1"/>
  <c r="V1994" i="5"/>
  <c r="E1994" i="5"/>
  <c r="X1994" i="5" s="1"/>
  <c r="V1995" i="5"/>
  <c r="E1995" i="5"/>
  <c r="X1995" i="5" s="1"/>
  <c r="V1996" i="5"/>
  <c r="E1996" i="5"/>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V2021" i="5"/>
  <c r="E2021" i="5"/>
  <c r="X2021" i="5" s="1"/>
  <c r="V2022" i="5"/>
  <c r="E2022" i="5"/>
  <c r="X2022" i="5" s="1"/>
  <c r="V2023" i="5"/>
  <c r="E2023" i="5"/>
  <c r="X2023" i="5" s="1"/>
  <c r="V2024" i="5"/>
  <c r="E2024" i="5"/>
  <c r="X2024" i="5" s="1"/>
  <c r="V2025" i="5"/>
  <c r="E2025" i="5"/>
  <c r="X2025" i="5" s="1"/>
  <c r="V2026" i="5"/>
  <c r="E2026" i="5"/>
  <c r="V2027" i="5"/>
  <c r="E2027" i="5"/>
  <c r="X2027" i="5" s="1"/>
  <c r="V2028" i="5"/>
  <c r="E2028" i="5"/>
  <c r="X2028" i="5" s="1"/>
  <c r="V2029" i="5"/>
  <c r="E2029" i="5"/>
  <c r="X2029" i="5" s="1"/>
  <c r="V2030" i="5"/>
  <c r="E2030" i="5"/>
  <c r="X2030" i="5" s="1"/>
  <c r="V2031" i="5"/>
  <c r="E2031" i="5"/>
  <c r="X2031" i="5" s="1"/>
  <c r="V2032" i="5"/>
  <c r="E2032" i="5"/>
  <c r="V2033" i="5"/>
  <c r="E2033" i="5"/>
  <c r="X2033" i="5" s="1"/>
  <c r="V2034" i="5"/>
  <c r="E2034" i="5"/>
  <c r="X2034" i="5" s="1"/>
  <c r="V2035" i="5"/>
  <c r="E2035" i="5"/>
  <c r="V2036" i="5"/>
  <c r="E2036" i="5"/>
  <c r="X2036" i="5" s="1"/>
  <c r="V2037" i="5"/>
  <c r="E2037" i="5"/>
  <c r="X2037" i="5" s="1"/>
  <c r="V2038" i="5"/>
  <c r="E2038" i="5"/>
  <c r="V2039" i="5"/>
  <c r="E2039" i="5"/>
  <c r="X2039" i="5" s="1"/>
  <c r="V2040" i="5"/>
  <c r="E2040" i="5"/>
  <c r="X2040" i="5" s="1"/>
  <c r="V2041" i="5"/>
  <c r="E2041" i="5"/>
  <c r="X2041" i="5" s="1"/>
  <c r="V2042" i="5"/>
  <c r="E2042" i="5"/>
  <c r="X2042" i="5" s="1"/>
  <c r="V2043" i="5"/>
  <c r="E2043" i="5"/>
  <c r="X2043" i="5" s="1"/>
  <c r="V2044" i="5"/>
  <c r="E2044" i="5"/>
  <c r="V2045" i="5"/>
  <c r="E2045" i="5"/>
  <c r="X2045" i="5" s="1"/>
  <c r="V2046" i="5"/>
  <c r="E2046" i="5"/>
  <c r="X2046" i="5" s="1"/>
  <c r="V2047" i="5"/>
  <c r="E2047" i="5"/>
  <c r="X2047" i="5" s="1"/>
  <c r="V2048" i="5"/>
  <c r="E2048" i="5"/>
  <c r="X2048" i="5" s="1"/>
  <c r="V2049" i="5"/>
  <c r="E2049" i="5"/>
  <c r="X2049" i="5" s="1"/>
  <c r="V2050" i="5"/>
  <c r="E2050" i="5"/>
  <c r="V2051" i="5"/>
  <c r="E2051" i="5"/>
  <c r="X2051" i="5" s="1"/>
  <c r="V2052" i="5"/>
  <c r="E2052" i="5"/>
  <c r="X2052" i="5" s="1"/>
  <c r="V2053" i="5"/>
  <c r="E2053" i="5"/>
  <c r="X2053" i="5" s="1"/>
  <c r="V2054" i="5"/>
  <c r="E2054" i="5"/>
  <c r="X2054" i="5" s="1"/>
  <c r="V2055" i="5"/>
  <c r="E2055" i="5"/>
  <c r="X2055" i="5" s="1"/>
  <c r="V2056" i="5"/>
  <c r="E2056" i="5"/>
  <c r="V2057" i="5"/>
  <c r="E2057" i="5"/>
  <c r="X2057" i="5" s="1"/>
  <c r="V2058" i="5"/>
  <c r="E2058" i="5"/>
  <c r="X2058" i="5" s="1"/>
  <c r="V2059" i="5"/>
  <c r="E2059" i="5"/>
  <c r="X2059" i="5" s="1"/>
  <c r="V2060" i="5"/>
  <c r="E2060" i="5"/>
  <c r="X2060" i="5" s="1"/>
  <c r="V2061" i="5"/>
  <c r="E2061" i="5"/>
  <c r="X2061" i="5" s="1"/>
  <c r="V2062" i="5"/>
  <c r="E2062" i="5"/>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V2081" i="5"/>
  <c r="E2081" i="5"/>
  <c r="X2081" i="5" s="1"/>
  <c r="V2082" i="5"/>
  <c r="E2082" i="5"/>
  <c r="X2082" i="5" s="1"/>
  <c r="V2083" i="5"/>
  <c r="E2083" i="5"/>
  <c r="X2083" i="5" s="1"/>
  <c r="V2084" i="5"/>
  <c r="E2084" i="5"/>
  <c r="X2084" i="5" s="1"/>
  <c r="V2085" i="5"/>
  <c r="E2085" i="5"/>
  <c r="X2085" i="5" s="1"/>
  <c r="V2086" i="5"/>
  <c r="E2086" i="5"/>
  <c r="V2087" i="5"/>
  <c r="E2087" i="5"/>
  <c r="X2087" i="5" s="1"/>
  <c r="V2088" i="5"/>
  <c r="E2088" i="5"/>
  <c r="X2088" i="5" s="1"/>
  <c r="V2089" i="5"/>
  <c r="E2089" i="5"/>
  <c r="X2089" i="5" s="1"/>
  <c r="V2090" i="5"/>
  <c r="E2090" i="5"/>
  <c r="X2090" i="5" s="1"/>
  <c r="V2091" i="5"/>
  <c r="E2091" i="5"/>
  <c r="X2091" i="5" s="1"/>
  <c r="V2092" i="5"/>
  <c r="E2092" i="5"/>
  <c r="V2093" i="5"/>
  <c r="E2093" i="5"/>
  <c r="X2093" i="5" s="1"/>
  <c r="V2094" i="5"/>
  <c r="E2094" i="5"/>
  <c r="X2094" i="5" s="1"/>
  <c r="V2095" i="5"/>
  <c r="E2095" i="5"/>
  <c r="X2095" i="5" s="1"/>
  <c r="V2096" i="5"/>
  <c r="E2096" i="5"/>
  <c r="X2096" i="5" s="1"/>
  <c r="V2097" i="5"/>
  <c r="E2097" i="5"/>
  <c r="X2097" i="5" s="1"/>
  <c r="V2098" i="5"/>
  <c r="E2098" i="5"/>
  <c r="V2099" i="5"/>
  <c r="E2099" i="5"/>
  <c r="X2099" i="5" s="1"/>
  <c r="V2100" i="5"/>
  <c r="E2100" i="5"/>
  <c r="X2100" i="5" s="1"/>
  <c r="V2101" i="5"/>
  <c r="E2101" i="5"/>
  <c r="X2101" i="5" s="1"/>
  <c r="V2102" i="5"/>
  <c r="E2102" i="5"/>
  <c r="X2102" i="5" s="1"/>
  <c r="V2103" i="5"/>
  <c r="E2103" i="5"/>
  <c r="X2103" i="5" s="1"/>
  <c r="V2104" i="5"/>
  <c r="E2104" i="5"/>
  <c r="V2105" i="5"/>
  <c r="E2105" i="5"/>
  <c r="X2105" i="5" s="1"/>
  <c r="V2106" i="5"/>
  <c r="E2106" i="5"/>
  <c r="X2106" i="5" s="1"/>
  <c r="V2107" i="5"/>
  <c r="E2107" i="5"/>
  <c r="X2107" i="5" s="1"/>
  <c r="V2108" i="5"/>
  <c r="E2108" i="5"/>
  <c r="X2108" i="5" s="1"/>
  <c r="V2109" i="5"/>
  <c r="E2109" i="5"/>
  <c r="X2109" i="5" s="1"/>
  <c r="V2110" i="5"/>
  <c r="E2110" i="5"/>
  <c r="V2111" i="5"/>
  <c r="E2111" i="5"/>
  <c r="X2111" i="5" s="1"/>
  <c r="V2112" i="5"/>
  <c r="E2112" i="5"/>
  <c r="X2112" i="5" s="1"/>
  <c r="V2113" i="5"/>
  <c r="E2113" i="5"/>
  <c r="X2113" i="5" s="1"/>
  <c r="V2114" i="5"/>
  <c r="E2114" i="5"/>
  <c r="X2114" i="5" s="1"/>
  <c r="V2115" i="5"/>
  <c r="E2115" i="5"/>
  <c r="X2115" i="5" s="1"/>
  <c r="V2116" i="5"/>
  <c r="E2116" i="5"/>
  <c r="V2117" i="5"/>
  <c r="E2117" i="5"/>
  <c r="X2117" i="5" s="1"/>
  <c r="V2118" i="5"/>
  <c r="E2118" i="5"/>
  <c r="X2118" i="5" s="1"/>
  <c r="V2119" i="5"/>
  <c r="E2119" i="5"/>
  <c r="X2119" i="5" s="1"/>
  <c r="V2120" i="5"/>
  <c r="E2120" i="5"/>
  <c r="X2120" i="5" s="1"/>
  <c r="V2121" i="5"/>
  <c r="E2121" i="5"/>
  <c r="X2121" i="5" s="1"/>
  <c r="V2122" i="5"/>
  <c r="E2122" i="5"/>
  <c r="V2123" i="5"/>
  <c r="E2123" i="5"/>
  <c r="X2123" i="5" s="1"/>
  <c r="V2124" i="5"/>
  <c r="E2124" i="5"/>
  <c r="X2124" i="5" s="1"/>
  <c r="V2125" i="5"/>
  <c r="E2125" i="5"/>
  <c r="V2126" i="5"/>
  <c r="E2126" i="5"/>
  <c r="X2126" i="5" s="1"/>
  <c r="V2127" i="5"/>
  <c r="E2127" i="5"/>
  <c r="X2127" i="5" s="1"/>
  <c r="V2128" i="5"/>
  <c r="E2128" i="5"/>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V2141" i="5"/>
  <c r="E2141" i="5"/>
  <c r="X2141" i="5" s="1"/>
  <c r="V2142" i="5"/>
  <c r="E2142" i="5"/>
  <c r="X2142" i="5" s="1"/>
  <c r="V2143" i="5"/>
  <c r="E2143" i="5"/>
  <c r="X2143" i="5" s="1"/>
  <c r="V2144" i="5"/>
  <c r="E2144" i="5"/>
  <c r="X2144" i="5" s="1"/>
  <c r="V2145" i="5"/>
  <c r="E2145" i="5"/>
  <c r="X2145" i="5" s="1"/>
  <c r="V2146" i="5"/>
  <c r="E2146" i="5"/>
  <c r="V2147" i="5"/>
  <c r="E2147" i="5"/>
  <c r="X2147" i="5" s="1"/>
  <c r="V2148" i="5"/>
  <c r="E2148" i="5"/>
  <c r="X2148" i="5" s="1"/>
  <c r="V2149" i="5"/>
  <c r="E2149" i="5"/>
  <c r="X2149" i="5" s="1"/>
  <c r="V2150" i="5"/>
  <c r="E2150" i="5"/>
  <c r="X2150" i="5" s="1"/>
  <c r="V2151" i="5"/>
  <c r="E2151" i="5"/>
  <c r="X2151" i="5" s="1"/>
  <c r="V2152" i="5"/>
  <c r="E2152" i="5"/>
  <c r="V2153" i="5"/>
  <c r="E2153" i="5"/>
  <c r="X2153" i="5" s="1"/>
  <c r="V2154" i="5"/>
  <c r="E2154" i="5"/>
  <c r="X2154" i="5" s="1"/>
  <c r="V2155" i="5"/>
  <c r="E2155" i="5"/>
  <c r="V2156" i="5"/>
  <c r="E2156" i="5"/>
  <c r="X2156" i="5" s="1"/>
  <c r="V2157" i="5"/>
  <c r="E2157" i="5"/>
  <c r="X2157" i="5" s="1"/>
  <c r="V2158" i="5"/>
  <c r="E2158" i="5"/>
  <c r="V2159" i="5"/>
  <c r="E2159" i="5"/>
  <c r="X2159" i="5" s="1"/>
  <c r="V2160" i="5"/>
  <c r="E2160" i="5"/>
  <c r="X2160" i="5" s="1"/>
  <c r="V2161" i="5"/>
  <c r="E2161" i="5"/>
  <c r="X2161" i="5" s="1"/>
  <c r="V2162" i="5"/>
  <c r="E2162" i="5"/>
  <c r="X2162" i="5" s="1"/>
  <c r="V2163" i="5"/>
  <c r="E2163" i="5"/>
  <c r="X2163" i="5" s="1"/>
  <c r="V2164" i="5"/>
  <c r="E2164" i="5"/>
  <c r="V2165" i="5"/>
  <c r="E2165" i="5"/>
  <c r="X2165" i="5" s="1"/>
  <c r="V2166" i="5"/>
  <c r="E2166" i="5"/>
  <c r="X2166" i="5" s="1"/>
  <c r="V2167" i="5"/>
  <c r="E2167" i="5"/>
  <c r="X2167" i="5" s="1"/>
  <c r="V2168" i="5"/>
  <c r="E2168" i="5"/>
  <c r="X2168" i="5" s="1"/>
  <c r="V2169" i="5"/>
  <c r="E2169" i="5"/>
  <c r="X2169" i="5" s="1"/>
  <c r="V2170" i="5"/>
  <c r="E2170" i="5"/>
  <c r="V2171" i="5"/>
  <c r="E2171" i="5"/>
  <c r="X2171" i="5" s="1"/>
  <c r="V2172" i="5"/>
  <c r="E2172" i="5"/>
  <c r="X2172" i="5" s="1"/>
  <c r="V2173" i="5"/>
  <c r="E2173" i="5"/>
  <c r="X2173" i="5" s="1"/>
  <c r="V2174" i="5"/>
  <c r="E2174" i="5"/>
  <c r="X2174" i="5" s="1"/>
  <c r="V2175" i="5"/>
  <c r="E2175" i="5"/>
  <c r="X2175" i="5" s="1"/>
  <c r="V2176" i="5"/>
  <c r="E2176" i="5"/>
  <c r="V2177" i="5"/>
  <c r="E2177" i="5"/>
  <c r="X2177" i="5" s="1"/>
  <c r="V2178" i="5"/>
  <c r="E2178" i="5"/>
  <c r="X2178" i="5" s="1"/>
  <c r="V2179" i="5"/>
  <c r="E2179" i="5"/>
  <c r="X2179" i="5" s="1"/>
  <c r="V2180" i="5"/>
  <c r="E2180" i="5"/>
  <c r="X2180" i="5" s="1"/>
  <c r="V2181" i="5"/>
  <c r="E2181" i="5"/>
  <c r="X2181" i="5" s="1"/>
  <c r="V2182" i="5"/>
  <c r="E2182" i="5"/>
  <c r="V2183" i="5"/>
  <c r="E2183" i="5"/>
  <c r="X2183" i="5" s="1"/>
  <c r="V2184" i="5"/>
  <c r="E2184" i="5"/>
  <c r="X2184" i="5" s="1"/>
  <c r="V2185" i="5"/>
  <c r="E2185" i="5"/>
  <c r="V2186" i="5"/>
  <c r="E2186" i="5"/>
  <c r="X2186" i="5" s="1"/>
  <c r="V2187" i="5"/>
  <c r="E2187" i="5"/>
  <c r="X2187" i="5" s="1"/>
  <c r="V2188" i="5"/>
  <c r="E2188" i="5"/>
  <c r="V2189" i="5"/>
  <c r="E2189" i="5"/>
  <c r="X2189" i="5" s="1"/>
  <c r="V2190" i="5"/>
  <c r="E2190" i="5"/>
  <c r="X2190" i="5" s="1"/>
  <c r="V2191" i="5"/>
  <c r="E2191" i="5"/>
  <c r="X2191" i="5" s="1"/>
  <c r="V2192" i="5"/>
  <c r="E2192" i="5"/>
  <c r="X2192" i="5" s="1"/>
  <c r="V2193" i="5"/>
  <c r="E2193" i="5"/>
  <c r="X2193" i="5" s="1"/>
  <c r="V2194" i="5"/>
  <c r="E2194" i="5"/>
  <c r="V2195" i="5"/>
  <c r="E2195" i="5"/>
  <c r="X2195" i="5" s="1"/>
  <c r="V2196" i="5"/>
  <c r="E2196" i="5"/>
  <c r="X2196" i="5" s="1"/>
  <c r="V2197" i="5"/>
  <c r="E2197" i="5"/>
  <c r="X2197" i="5" s="1"/>
  <c r="V2198" i="5"/>
  <c r="E2198" i="5"/>
  <c r="X2198" i="5" s="1"/>
  <c r="V2199" i="5"/>
  <c r="E2199" i="5"/>
  <c r="X2199" i="5" s="1"/>
  <c r="V2200" i="5"/>
  <c r="E2200" i="5"/>
  <c r="V2201" i="5"/>
  <c r="E2201" i="5"/>
  <c r="X2201" i="5" s="1"/>
  <c r="V2202" i="5"/>
  <c r="E2202" i="5"/>
  <c r="X2202" i="5" s="1"/>
  <c r="V2203" i="5"/>
  <c r="E2203" i="5"/>
  <c r="X2203" i="5" s="1"/>
  <c r="V2204" i="5"/>
  <c r="E2204" i="5"/>
  <c r="X2204" i="5" s="1"/>
  <c r="V2205" i="5"/>
  <c r="E2205" i="5"/>
  <c r="X2205" i="5" s="1"/>
  <c r="V2206" i="5"/>
  <c r="E2206" i="5"/>
  <c r="V2207" i="5"/>
  <c r="E2207" i="5"/>
  <c r="X2207" i="5" s="1"/>
  <c r="V2208" i="5"/>
  <c r="E2208" i="5"/>
  <c r="X2208" i="5" s="1"/>
  <c r="V2209" i="5"/>
  <c r="E2209" i="5"/>
  <c r="X2209" i="5" s="1"/>
  <c r="V2210" i="5"/>
  <c r="E2210" i="5"/>
  <c r="X2210" i="5" s="1"/>
  <c r="V2211" i="5"/>
  <c r="E2211" i="5"/>
  <c r="X2211" i="5" s="1"/>
  <c r="V2212" i="5"/>
  <c r="E2212" i="5"/>
  <c r="V2213" i="5"/>
  <c r="E2213" i="5"/>
  <c r="X2213" i="5" s="1"/>
  <c r="V2214" i="5"/>
  <c r="E2214" i="5"/>
  <c r="X2214" i="5" s="1"/>
  <c r="V2215" i="5"/>
  <c r="E2215" i="5"/>
  <c r="X2215" i="5" s="1"/>
  <c r="V2216" i="5"/>
  <c r="E2216" i="5"/>
  <c r="X2216" i="5" s="1"/>
  <c r="V2217" i="5"/>
  <c r="E2217" i="5"/>
  <c r="X2217" i="5" s="1"/>
  <c r="V2218" i="5"/>
  <c r="E2218" i="5"/>
  <c r="V2219" i="5"/>
  <c r="E2219" i="5"/>
  <c r="X2219" i="5" s="1"/>
  <c r="V2220" i="5"/>
  <c r="E2220" i="5"/>
  <c r="X2220" i="5" s="1"/>
  <c r="V2221" i="5"/>
  <c r="E2221" i="5"/>
  <c r="X2221" i="5" s="1"/>
  <c r="V2222" i="5"/>
  <c r="E2222" i="5"/>
  <c r="X2222" i="5" s="1"/>
  <c r="V2223" i="5"/>
  <c r="E2223" i="5"/>
  <c r="X2223" i="5" s="1"/>
  <c r="V2224" i="5"/>
  <c r="E2224" i="5"/>
  <c r="V2225" i="5"/>
  <c r="E2225" i="5"/>
  <c r="X2225" i="5" s="1"/>
  <c r="V2226" i="5"/>
  <c r="E2226" i="5"/>
  <c r="X2226" i="5" s="1"/>
  <c r="V2227" i="5"/>
  <c r="E2227" i="5"/>
  <c r="X2227" i="5" s="1"/>
  <c r="V2228" i="5"/>
  <c r="E2228" i="5"/>
  <c r="X2228" i="5" s="1"/>
  <c r="V2229" i="5"/>
  <c r="E2229" i="5"/>
  <c r="X2229" i="5" s="1"/>
  <c r="V2230" i="5"/>
  <c r="E2230" i="5"/>
  <c r="V2231" i="5"/>
  <c r="E2231" i="5"/>
  <c r="X2231" i="5" s="1"/>
  <c r="V2232" i="5"/>
  <c r="E2232" i="5"/>
  <c r="X2232" i="5" s="1"/>
  <c r="V2233" i="5"/>
  <c r="E2233" i="5"/>
  <c r="X2233" i="5" s="1"/>
  <c r="V2234" i="5"/>
  <c r="E2234" i="5"/>
  <c r="X2234" i="5" s="1"/>
  <c r="V2235" i="5"/>
  <c r="E2235" i="5"/>
  <c r="X2235" i="5" s="1"/>
  <c r="V2236" i="5"/>
  <c r="E2236" i="5"/>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V2261" i="5"/>
  <c r="E2261" i="5"/>
  <c r="X2261" i="5" s="1"/>
  <c r="V2262" i="5"/>
  <c r="E2262" i="5"/>
  <c r="X2262" i="5" s="1"/>
  <c r="V2263" i="5"/>
  <c r="E2263" i="5"/>
  <c r="V2264" i="5"/>
  <c r="E2264" i="5"/>
  <c r="X2264" i="5" s="1"/>
  <c r="V2265" i="5"/>
  <c r="E2265" i="5"/>
  <c r="X2265" i="5" s="1"/>
  <c r="V2266" i="5"/>
  <c r="E2266" i="5"/>
  <c r="V2267" i="5"/>
  <c r="E2267" i="5"/>
  <c r="X2267" i="5" s="1"/>
  <c r="V2268" i="5"/>
  <c r="E2268" i="5"/>
  <c r="X2268" i="5" s="1"/>
  <c r="V2269" i="5"/>
  <c r="E2269" i="5"/>
  <c r="X2269" i="5" s="1"/>
  <c r="V2270" i="5"/>
  <c r="E2270" i="5"/>
  <c r="X2270" i="5" s="1"/>
  <c r="V2271" i="5"/>
  <c r="E2271" i="5"/>
  <c r="X2271" i="5" s="1"/>
  <c r="V2272" i="5"/>
  <c r="E2272" i="5"/>
  <c r="V2273" i="5"/>
  <c r="E2273" i="5"/>
  <c r="X2273" i="5" s="1"/>
  <c r="V2274" i="5"/>
  <c r="E2274" i="5"/>
  <c r="X2274" i="5" s="1"/>
  <c r="V2275" i="5"/>
  <c r="E2275" i="5"/>
  <c r="X2275" i="5" s="1"/>
  <c r="V2276" i="5"/>
  <c r="E2276" i="5"/>
  <c r="X2276" i="5" s="1"/>
  <c r="V2277" i="5"/>
  <c r="E2277" i="5"/>
  <c r="X2277" i="5" s="1"/>
  <c r="V2278" i="5"/>
  <c r="E2278" i="5"/>
  <c r="V2279" i="5"/>
  <c r="E2279" i="5"/>
  <c r="X2279" i="5" s="1"/>
  <c r="V2280" i="5"/>
  <c r="E2280" i="5"/>
  <c r="X2280" i="5" s="1"/>
  <c r="V2281" i="5"/>
  <c r="E2281" i="5"/>
  <c r="X2281" i="5" s="1"/>
  <c r="V2282" i="5"/>
  <c r="E2282" i="5"/>
  <c r="X2282" i="5" s="1"/>
  <c r="V2283" i="5"/>
  <c r="E2283" i="5"/>
  <c r="X2283" i="5" s="1"/>
  <c r="V2284" i="5"/>
  <c r="E2284" i="5"/>
  <c r="V2285" i="5"/>
  <c r="E2285" i="5"/>
  <c r="X2285" i="5" s="1"/>
  <c r="V2286" i="5"/>
  <c r="E2286" i="5"/>
  <c r="X2286" i="5" s="1"/>
  <c r="V2287" i="5"/>
  <c r="E2287" i="5"/>
  <c r="X2287" i="5" s="1"/>
  <c r="V2288" i="5"/>
  <c r="E2288" i="5"/>
  <c r="X2288" i="5" s="1"/>
  <c r="V2289" i="5"/>
  <c r="E2289" i="5"/>
  <c r="X2289" i="5" s="1"/>
  <c r="V2290" i="5"/>
  <c r="E2290" i="5"/>
  <c r="V2291" i="5"/>
  <c r="E2291" i="5"/>
  <c r="X2291" i="5" s="1"/>
  <c r="V2292" i="5"/>
  <c r="E2292" i="5"/>
  <c r="X2292" i="5" s="1"/>
  <c r="V2293" i="5"/>
  <c r="E2293" i="5"/>
  <c r="V2294" i="5"/>
  <c r="E2294" i="5"/>
  <c r="X2294" i="5" s="1"/>
  <c r="V2295" i="5"/>
  <c r="E2295" i="5"/>
  <c r="X2295" i="5" s="1"/>
  <c r="V2296" i="5"/>
  <c r="E2296" i="5"/>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V2309" i="5"/>
  <c r="E2309" i="5"/>
  <c r="X2309" i="5" s="1"/>
  <c r="V2310" i="5"/>
  <c r="E2310" i="5"/>
  <c r="X2310" i="5" s="1"/>
  <c r="V2311" i="5"/>
  <c r="E2311" i="5"/>
  <c r="X2311" i="5" s="1"/>
  <c r="V2312" i="5"/>
  <c r="E2312" i="5"/>
  <c r="X2312" i="5" s="1"/>
  <c r="V2313" i="5"/>
  <c r="E2313" i="5"/>
  <c r="X2313" i="5" s="1"/>
  <c r="V2314" i="5"/>
  <c r="E2314" i="5"/>
  <c r="V2315" i="5"/>
  <c r="E2315" i="5"/>
  <c r="X2315" i="5" s="1"/>
  <c r="V2316" i="5"/>
  <c r="E2316" i="5"/>
  <c r="X2316" i="5" s="1"/>
  <c r="V2317" i="5"/>
  <c r="E2317" i="5"/>
  <c r="X2317" i="5" s="1"/>
  <c r="V2318" i="5"/>
  <c r="E2318" i="5"/>
  <c r="X2318" i="5" s="1"/>
  <c r="V2319" i="5"/>
  <c r="E2319" i="5"/>
  <c r="X2319" i="5" s="1"/>
  <c r="V2320" i="5"/>
  <c r="E2320" i="5"/>
  <c r="V2321" i="5"/>
  <c r="E2321" i="5"/>
  <c r="X2321" i="5" s="1"/>
  <c r="V2322" i="5"/>
  <c r="E2322" i="5"/>
  <c r="X2322" i="5" s="1"/>
  <c r="V2323" i="5"/>
  <c r="E2323" i="5"/>
  <c r="X2323" i="5" s="1"/>
  <c r="V2324" i="5"/>
  <c r="E2324" i="5"/>
  <c r="X2324" i="5" s="1"/>
  <c r="V2325" i="5"/>
  <c r="E2325" i="5"/>
  <c r="X2325" i="5" s="1"/>
  <c r="V2326" i="5"/>
  <c r="E2326" i="5"/>
  <c r="V2327" i="5"/>
  <c r="E2327" i="5"/>
  <c r="X2327" i="5" s="1"/>
  <c r="V2328" i="5"/>
  <c r="E2328" i="5"/>
  <c r="X2328" i="5" s="1"/>
  <c r="V2329" i="5"/>
  <c r="E2329" i="5"/>
  <c r="X2329" i="5" s="1"/>
  <c r="V2330" i="5"/>
  <c r="E2330" i="5"/>
  <c r="X2330" i="5" s="1"/>
  <c r="V2331" i="5"/>
  <c r="E2331" i="5"/>
  <c r="X2331" i="5" s="1"/>
  <c r="V2332" i="5"/>
  <c r="E2332" i="5"/>
  <c r="V2333" i="5"/>
  <c r="E2333" i="5"/>
  <c r="X2333" i="5" s="1"/>
  <c r="V2334" i="5"/>
  <c r="E2334" i="5"/>
  <c r="X2334" i="5" s="1"/>
  <c r="V2335" i="5"/>
  <c r="E2335" i="5"/>
  <c r="X2335" i="5" s="1"/>
  <c r="V2336" i="5"/>
  <c r="E2336" i="5"/>
  <c r="X2336" i="5" s="1"/>
  <c r="V2337" i="5"/>
  <c r="E2337" i="5"/>
  <c r="X2337" i="5" s="1"/>
  <c r="V2338" i="5"/>
  <c r="E2338" i="5"/>
  <c r="V2339" i="5"/>
  <c r="E2339" i="5"/>
  <c r="X2339" i="5" s="1"/>
  <c r="V2340" i="5"/>
  <c r="E2340" i="5"/>
  <c r="X2340" i="5" s="1"/>
  <c r="V2341" i="5"/>
  <c r="E2341" i="5"/>
  <c r="V2342" i="5"/>
  <c r="E2342" i="5"/>
  <c r="X2342" i="5" s="1"/>
  <c r="V2343" i="5"/>
  <c r="E2343" i="5"/>
  <c r="X2343" i="5" s="1"/>
  <c r="V2344" i="5"/>
  <c r="E2344" i="5"/>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V2369" i="5"/>
  <c r="E2369" i="5"/>
  <c r="X2369" i="5" s="1"/>
  <c r="V2370" i="5"/>
  <c r="E2370" i="5"/>
  <c r="X2370" i="5" s="1"/>
  <c r="V2371" i="5"/>
  <c r="E2371" i="5"/>
  <c r="V2372" i="5"/>
  <c r="E2372" i="5"/>
  <c r="X2372" i="5" s="1"/>
  <c r="V2373" i="5"/>
  <c r="E2373" i="5"/>
  <c r="X2373" i="5" s="1"/>
  <c r="V2374" i="5"/>
  <c r="E2374" i="5"/>
  <c r="V2375" i="5"/>
  <c r="E2375" i="5"/>
  <c r="X2375" i="5" s="1"/>
  <c r="V2376" i="5"/>
  <c r="E2376" i="5"/>
  <c r="X2376" i="5" s="1"/>
  <c r="V2377" i="5"/>
  <c r="E2377" i="5"/>
  <c r="X2377" i="5" s="1"/>
  <c r="V2378" i="5"/>
  <c r="E2378" i="5"/>
  <c r="X2378" i="5" s="1"/>
  <c r="V2379" i="5"/>
  <c r="E2379" i="5"/>
  <c r="X2379" i="5" s="1"/>
  <c r="V2380" i="5"/>
  <c r="E2380" i="5"/>
  <c r="V2381" i="5"/>
  <c r="E2381" i="5"/>
  <c r="X2381" i="5" s="1"/>
  <c r="V2382" i="5"/>
  <c r="E2382" i="5"/>
  <c r="X2382" i="5" s="1"/>
  <c r="V2383" i="5"/>
  <c r="E2383" i="5"/>
  <c r="X2383" i="5" s="1"/>
  <c r="V2384" i="5"/>
  <c r="E2384" i="5"/>
  <c r="X2384" i="5" s="1"/>
  <c r="V2385" i="5"/>
  <c r="E2385" i="5"/>
  <c r="X2385" i="5" s="1"/>
  <c r="V2386" i="5"/>
  <c r="E2386" i="5"/>
  <c r="V2387" i="5"/>
  <c r="E2387" i="5"/>
  <c r="X2387" i="5" s="1"/>
  <c r="V2388" i="5"/>
  <c r="E2388" i="5"/>
  <c r="X2388" i="5" s="1"/>
  <c r="V2389" i="5"/>
  <c r="E2389" i="5"/>
  <c r="X2389" i="5" s="1"/>
  <c r="V2390" i="5"/>
  <c r="E2390" i="5"/>
  <c r="X2390" i="5" s="1"/>
  <c r="V2391" i="5"/>
  <c r="E2391" i="5"/>
  <c r="X2391" i="5" s="1"/>
  <c r="V2392" i="5"/>
  <c r="E2392" i="5"/>
  <c r="V2393" i="5"/>
  <c r="E2393" i="5"/>
  <c r="X2393" i="5" s="1"/>
  <c r="V2394" i="5"/>
  <c r="E2394" i="5"/>
  <c r="X2394" i="5" s="1"/>
  <c r="V2395" i="5"/>
  <c r="E2395" i="5"/>
  <c r="X2395" i="5" s="1"/>
  <c r="V2396" i="5"/>
  <c r="E2396" i="5"/>
  <c r="X2396" i="5" s="1"/>
  <c r="V2397" i="5"/>
  <c r="E2397" i="5"/>
  <c r="X2397" i="5" s="1"/>
  <c r="V2398" i="5"/>
  <c r="E2398" i="5"/>
  <c r="V2399" i="5"/>
  <c r="E2399" i="5"/>
  <c r="X2399" i="5" s="1"/>
  <c r="V2400" i="5"/>
  <c r="E2400" i="5"/>
  <c r="X2400" i="5" s="1"/>
  <c r="V2401" i="5"/>
  <c r="E2401" i="5"/>
  <c r="X2401" i="5" s="1"/>
  <c r="V2402" i="5"/>
  <c r="E2402" i="5"/>
  <c r="X2402" i="5" s="1"/>
  <c r="V2403" i="5"/>
  <c r="E2403" i="5"/>
  <c r="X2403" i="5" s="1"/>
  <c r="V2404" i="5"/>
  <c r="E2404" i="5"/>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V2423" i="5"/>
  <c r="E2423" i="5"/>
  <c r="X2423" i="5" s="1"/>
  <c r="V2424" i="5"/>
  <c r="E2424" i="5"/>
  <c r="X2424" i="5" s="1"/>
  <c r="V2425" i="5"/>
  <c r="E2425" i="5"/>
  <c r="X2425" i="5" s="1"/>
  <c r="V2426" i="5"/>
  <c r="E2426" i="5"/>
  <c r="X2426" i="5" s="1"/>
  <c r="V2427" i="5"/>
  <c r="E2427" i="5"/>
  <c r="X2427" i="5" s="1"/>
  <c r="V2428" i="5"/>
  <c r="E2428" i="5"/>
  <c r="V2429" i="5"/>
  <c r="E2429" i="5"/>
  <c r="X2429" i="5" s="1"/>
  <c r="V2430" i="5"/>
  <c r="E2430" i="5"/>
  <c r="X2430" i="5" s="1"/>
  <c r="V2431" i="5"/>
  <c r="E2431" i="5"/>
  <c r="X2431" i="5" s="1"/>
  <c r="V2432" i="5"/>
  <c r="E2432" i="5"/>
  <c r="X2432" i="5" s="1"/>
  <c r="V2433" i="5"/>
  <c r="E2433" i="5"/>
  <c r="X2433" i="5" s="1"/>
  <c r="V2434" i="5"/>
  <c r="E2434" i="5"/>
  <c r="V2435" i="5"/>
  <c r="E2435" i="5"/>
  <c r="X2435" i="5" s="1"/>
  <c r="V2436" i="5"/>
  <c r="E2436" i="5"/>
  <c r="X2436" i="5" s="1"/>
  <c r="V2437" i="5"/>
  <c r="E2437" i="5"/>
  <c r="X2437" i="5" s="1"/>
  <c r="V2438" i="5"/>
  <c r="E2438" i="5"/>
  <c r="X2438" i="5" s="1"/>
  <c r="V2439" i="5"/>
  <c r="E2439" i="5"/>
  <c r="X2439" i="5" s="1"/>
  <c r="V2440" i="5"/>
  <c r="E2440" i="5"/>
  <c r="V2441" i="5"/>
  <c r="E2441" i="5"/>
  <c r="X2441" i="5" s="1"/>
  <c r="V2442" i="5"/>
  <c r="E2442" i="5"/>
  <c r="X2442" i="5" s="1"/>
  <c r="V2443" i="5"/>
  <c r="E2443" i="5"/>
  <c r="V2444" i="5"/>
  <c r="E2444" i="5"/>
  <c r="X2444" i="5" s="1"/>
  <c r="V2445" i="5"/>
  <c r="E2445" i="5"/>
  <c r="X2445" i="5" s="1"/>
  <c r="V2446" i="5"/>
  <c r="E2446" i="5"/>
  <c r="V2447" i="5"/>
  <c r="E2447" i="5"/>
  <c r="X2447" i="5" s="1"/>
  <c r="V2448" i="5"/>
  <c r="E2448" i="5"/>
  <c r="X2448" i="5" s="1"/>
  <c r="V2449" i="5"/>
  <c r="E2449" i="5"/>
  <c r="X2449" i="5" s="1"/>
  <c r="V2450" i="5"/>
  <c r="E2450" i="5"/>
  <c r="X2450" i="5" s="1"/>
  <c r="V2451" i="5"/>
  <c r="E2451" i="5"/>
  <c r="X2451" i="5" s="1"/>
  <c r="V2452" i="5"/>
  <c r="E2452" i="5"/>
  <c r="V2453" i="5"/>
  <c r="E2453" i="5"/>
  <c r="X2453" i="5" s="1"/>
  <c r="V2454" i="5"/>
  <c r="E2454" i="5"/>
  <c r="X2454" i="5" s="1"/>
  <c r="V2455" i="5"/>
  <c r="E2455" i="5"/>
  <c r="X2455" i="5" s="1"/>
  <c r="V2456" i="5"/>
  <c r="E2456" i="5"/>
  <c r="X2456" i="5" s="1"/>
  <c r="V2457" i="5"/>
  <c r="E2457" i="5"/>
  <c r="X2457" i="5" s="1"/>
  <c r="V2458" i="5"/>
  <c r="E2458" i="5"/>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V2483" i="5"/>
  <c r="E2483" i="5"/>
  <c r="X2483" i="5" s="1"/>
  <c r="V2484" i="5"/>
  <c r="E2484" i="5"/>
  <c r="X2484" i="5" s="1"/>
  <c r="V2485" i="5"/>
  <c r="E2485" i="5"/>
  <c r="V2486" i="5"/>
  <c r="E2486" i="5"/>
  <c r="X2486" i="5" s="1"/>
  <c r="V2487" i="5"/>
  <c r="E2487" i="5"/>
  <c r="X2487" i="5" s="1"/>
  <c r="V2488" i="5"/>
  <c r="E2488" i="5"/>
  <c r="V2489" i="5"/>
  <c r="E2489" i="5"/>
  <c r="X2489" i="5" s="1"/>
  <c r="V2490" i="5"/>
  <c r="E2490" i="5"/>
  <c r="X2490" i="5" s="1"/>
  <c r="V2491" i="5"/>
  <c r="E2491" i="5"/>
  <c r="X2491" i="5" s="1"/>
  <c r="V2492" i="5"/>
  <c r="E2492" i="5"/>
  <c r="X2492" i="5" s="1"/>
  <c r="V2493" i="5"/>
  <c r="E2493" i="5"/>
  <c r="X2493" i="5" s="1"/>
  <c r="V2494" i="5"/>
  <c r="E2494" i="5"/>
  <c r="V2495" i="5"/>
  <c r="E2495" i="5"/>
  <c r="X2495" i="5" s="1"/>
  <c r="V2496" i="5"/>
  <c r="E2496" i="5"/>
  <c r="X2496" i="5" s="1"/>
  <c r="V2497" i="5"/>
  <c r="E2497" i="5"/>
  <c r="X2497" i="5" s="1"/>
  <c r="V2498" i="5"/>
  <c r="E2498" i="5"/>
  <c r="X2498" i="5" s="1"/>
  <c r="E2499" i="5"/>
  <c r="X2499" i="5" s="1"/>
  <c r="V2504" i="5"/>
  <c r="E2504" i="5"/>
  <c r="X2504" i="5" s="1"/>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2" i="6"/>
  <c r="G51" i="6"/>
  <c r="G50" i="6"/>
  <c r="G44" i="6"/>
  <c r="G43" i="6"/>
  <c r="G42" i="6"/>
  <c r="G41" i="6"/>
  <c r="G40" i="6"/>
  <c r="G39" i="6"/>
  <c r="G33" i="6"/>
  <c r="G32" i="6"/>
  <c r="G31" i="6"/>
  <c r="G30" i="6"/>
  <c r="G29" i="6"/>
  <c r="G28" i="6"/>
  <c r="G17" i="6"/>
  <c r="G9" i="6"/>
  <c r="H9" i="6"/>
  <c r="D9" i="6"/>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G18" i="6"/>
  <c r="J119" i="6"/>
  <c r="I119" i="6"/>
  <c r="J118" i="6"/>
  <c r="I118" i="6"/>
  <c r="J117" i="6"/>
  <c r="I117" i="6"/>
  <c r="J116" i="6"/>
  <c r="I116"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c r="B22"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G94" i="6"/>
  <c r="G95" i="6"/>
  <c r="G96" i="6"/>
  <c r="G98" i="6"/>
  <c r="G99" i="6"/>
  <c r="G108" i="6"/>
  <c r="G109" i="6"/>
  <c r="G110" i="6"/>
  <c r="G111" i="6"/>
  <c r="G10" i="6"/>
  <c r="H10" i="6"/>
  <c r="G13" i="6"/>
  <c r="H13" i="6"/>
  <c r="G5" i="6"/>
  <c r="H5" i="6"/>
  <c r="F6" i="6"/>
  <c r="G6" i="6"/>
  <c r="H6" i="6"/>
  <c r="G11" i="6"/>
  <c r="H11" i="6"/>
  <c r="G12" i="6"/>
  <c r="H12" i="6"/>
  <c r="H14" i="6"/>
  <c r="G15" i="6"/>
  <c r="H15" i="6"/>
  <c r="H16" i="6"/>
  <c r="I4" i="6"/>
  <c r="I5" i="6"/>
  <c r="J5" i="6"/>
  <c r="C5" i="6" s="1"/>
  <c r="I6" i="6"/>
  <c r="J6" i="6"/>
  <c r="I9" i="6"/>
  <c r="J9" i="6"/>
  <c r="C9" i="6" s="1"/>
  <c r="I10" i="6"/>
  <c r="J10" i="6"/>
  <c r="C10" i="6" s="1"/>
  <c r="I11" i="6"/>
  <c r="J11" i="6"/>
  <c r="C11" i="6" s="1"/>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6" i="5"/>
  <c r="X19" i="5"/>
  <c r="X22" i="5"/>
  <c r="X34" i="5"/>
  <c r="X40" i="5"/>
  <c r="X46" i="5"/>
  <c r="X58" i="5"/>
  <c r="X64" i="5"/>
  <c r="X70" i="5"/>
  <c r="X73" i="5"/>
  <c r="X82" i="5"/>
  <c r="X88" i="5"/>
  <c r="X94" i="5"/>
  <c r="X100" i="5"/>
  <c r="X112" i="5"/>
  <c r="X118" i="5"/>
  <c r="X124" i="5"/>
  <c r="X130" i="5"/>
  <c r="X136" i="5"/>
  <c r="X148" i="5"/>
  <c r="X160" i="5"/>
  <c r="X166" i="5"/>
  <c r="X178" i="5"/>
  <c r="X184" i="5"/>
  <c r="X190" i="5"/>
  <c r="X196" i="5"/>
  <c r="X202" i="5"/>
  <c r="X208" i="5"/>
  <c r="X226" i="5"/>
  <c r="X232" i="5"/>
  <c r="X234" i="5"/>
  <c r="X238" i="5"/>
  <c r="X256" i="5"/>
  <c r="X262" i="5"/>
  <c r="X265" i="5"/>
  <c r="X268" i="5"/>
  <c r="X274" i="5"/>
  <c r="X280" i="5"/>
  <c r="X292" i="5"/>
  <c r="X295" i="5"/>
  <c r="X304" i="5"/>
  <c r="X310" i="5"/>
  <c r="X319" i="5"/>
  <c r="X322" i="5"/>
  <c r="X328" i="5"/>
  <c r="X334" i="5"/>
  <c r="X340" i="5"/>
  <c r="X346" i="5"/>
  <c r="X352" i="5"/>
  <c r="X370" i="5"/>
  <c r="X373" i="5"/>
  <c r="X376" i="5"/>
  <c r="X382" i="5"/>
  <c r="X400" i="5"/>
  <c r="X403" i="5"/>
  <c r="X406" i="5"/>
  <c r="X412" i="5"/>
  <c r="X418" i="5"/>
  <c r="X424" i="5"/>
  <c r="X436" i="5"/>
  <c r="X442" i="5"/>
  <c r="X451" i="5"/>
  <c r="X454" i="5"/>
  <c r="X460" i="5"/>
  <c r="X464" i="5"/>
  <c r="X466" i="5"/>
  <c r="X469" i="5"/>
  <c r="X472" i="5"/>
  <c r="X496" i="5"/>
  <c r="X502" i="5"/>
  <c r="X526" i="5"/>
  <c r="X529" i="5"/>
  <c r="X532" i="5"/>
  <c r="X538" i="5"/>
  <c r="X544" i="5"/>
  <c r="X556" i="5"/>
  <c r="X568" i="5"/>
  <c r="X574" i="5"/>
  <c r="X586" i="5"/>
  <c r="X598" i="5"/>
  <c r="X604" i="5"/>
  <c r="X607" i="5"/>
  <c r="X610" i="5"/>
  <c r="X628" i="5"/>
  <c r="X637" i="5"/>
  <c r="X640" i="5"/>
  <c r="X646" i="5"/>
  <c r="X652" i="5"/>
  <c r="X658" i="5"/>
  <c r="X670" i="5"/>
  <c r="X676" i="5"/>
  <c r="X688" i="5"/>
  <c r="X691" i="5"/>
  <c r="X694" i="5"/>
  <c r="X706" i="5"/>
  <c r="X712" i="5"/>
  <c r="X718" i="5"/>
  <c r="X721" i="5"/>
  <c r="X724" i="5"/>
  <c r="X730" i="5"/>
  <c r="X742" i="5"/>
  <c r="X745" i="5"/>
  <c r="X748" i="5"/>
  <c r="X760" i="5"/>
  <c r="X766" i="5"/>
  <c r="X778" i="5"/>
  <c r="X784" i="5"/>
  <c r="X790" i="5"/>
  <c r="X796" i="5"/>
  <c r="X805" i="5"/>
  <c r="X808" i="5"/>
  <c r="X826" i="5"/>
  <c r="X832" i="5"/>
  <c r="X835" i="5"/>
  <c r="X838" i="5"/>
  <c r="X850" i="5"/>
  <c r="X862" i="5"/>
  <c r="X865" i="5"/>
  <c r="X868" i="5"/>
  <c r="X880" i="5"/>
  <c r="X892" i="5"/>
  <c r="X898" i="5"/>
  <c r="X904" i="5"/>
  <c r="X910" i="5"/>
  <c r="X919" i="5"/>
  <c r="X928" i="5"/>
  <c r="X934" i="5"/>
  <c r="X943" i="5"/>
  <c r="X952" i="5"/>
  <c r="X958" i="5"/>
  <c r="X964" i="5"/>
  <c r="X970" i="5"/>
  <c r="X973" i="5"/>
  <c r="X976" i="5"/>
  <c r="X994" i="5"/>
  <c r="X997" i="5"/>
  <c r="X1006" i="5"/>
  <c r="X1018" i="5"/>
  <c r="X1034" i="5"/>
  <c r="X1042" i="5"/>
  <c r="X1051" i="5"/>
  <c r="X1066" i="5"/>
  <c r="X1078" i="5"/>
  <c r="X1102" i="5"/>
  <c r="X1114" i="5"/>
  <c r="X1126" i="5"/>
  <c r="X1138" i="5"/>
  <c r="X1162" i="5"/>
  <c r="X1177" i="5"/>
  <c r="X1186" i="5"/>
  <c r="X1207" i="5"/>
  <c r="X1210" i="5"/>
  <c r="X1234" i="5"/>
  <c r="X1246" i="5"/>
  <c r="X1258" i="5"/>
  <c r="X1270" i="5"/>
  <c r="X1282" i="5"/>
  <c r="X1285" i="5"/>
  <c r="X1306" i="5"/>
  <c r="X1315" i="5"/>
  <c r="X1330" i="5"/>
  <c r="X1345" i="5"/>
  <c r="X1354" i="5"/>
  <c r="X1366" i="5"/>
  <c r="X1378" i="5"/>
  <c r="X1390" i="5"/>
  <c r="X1402" i="5"/>
  <c r="X1414" i="5"/>
  <c r="X1426" i="5"/>
  <c r="X1441" i="5"/>
  <c r="X1450" i="5"/>
  <c r="X1471" i="5"/>
  <c r="X1474" i="5"/>
  <c r="X1498" i="5"/>
  <c r="X1510" i="5"/>
  <c r="X1522" i="5"/>
  <c r="X1528" i="5"/>
  <c r="X1534" i="5"/>
  <c r="X1540" i="5"/>
  <c r="X1543" i="5"/>
  <c r="X1552" i="5"/>
  <c r="X1564" i="5"/>
  <c r="X1570" i="5"/>
  <c r="X1576" i="5"/>
  <c r="X1582" i="5"/>
  <c r="X1585" i="5"/>
  <c r="X1588" i="5"/>
  <c r="X1594" i="5"/>
  <c r="X1606" i="5"/>
  <c r="X1618" i="5"/>
  <c r="X1624" i="5"/>
  <c r="X1630" i="5"/>
  <c r="X1636" i="5"/>
  <c r="X1639" i="5"/>
  <c r="X1642" i="5"/>
  <c r="X1648" i="5"/>
  <c r="X1657" i="5"/>
  <c r="X1666" i="5"/>
  <c r="X1672" i="5"/>
  <c r="X1678" i="5"/>
  <c r="X1684" i="5"/>
  <c r="X1690" i="5"/>
  <c r="X1696" i="5"/>
  <c r="X1702" i="5"/>
  <c r="X1708" i="5"/>
  <c r="X1714" i="5"/>
  <c r="X1726" i="5"/>
  <c r="X1729" i="5"/>
  <c r="X1732" i="5"/>
  <c r="X1738" i="5"/>
  <c r="X1744" i="5"/>
  <c r="X1750" i="5"/>
  <c r="X1756" i="5"/>
  <c r="X1762" i="5"/>
  <c r="X1771" i="5"/>
  <c r="X1780" i="5"/>
  <c r="X1786" i="5"/>
  <c r="X1787" i="5"/>
  <c r="X1792" i="5"/>
  <c r="X1798" i="5"/>
  <c r="X1804" i="5"/>
  <c r="X1810" i="5"/>
  <c r="X1816" i="5"/>
  <c r="X1828" i="5"/>
  <c r="X1840" i="5"/>
  <c r="X1846" i="5"/>
  <c r="X1852" i="5"/>
  <c r="X1858" i="5"/>
  <c r="X1864" i="5"/>
  <c r="X1870" i="5"/>
  <c r="X1876" i="5"/>
  <c r="X1882" i="5"/>
  <c r="X1894" i="5"/>
  <c r="X1900" i="5"/>
  <c r="X1906" i="5"/>
  <c r="X1912" i="5"/>
  <c r="X1918" i="5"/>
  <c r="X1924" i="5"/>
  <c r="X1930" i="5"/>
  <c r="X1942" i="5"/>
  <c r="X1954" i="5"/>
  <c r="X1960" i="5"/>
  <c r="X1966" i="5"/>
  <c r="X1972" i="5"/>
  <c r="X1978" i="5"/>
  <c r="X1984" i="5"/>
  <c r="X1990" i="5"/>
  <c r="X1996" i="5"/>
  <c r="X2008" i="5"/>
  <c r="X2020" i="5"/>
  <c r="X2026" i="5"/>
  <c r="X2032" i="5"/>
  <c r="X2035" i="5"/>
  <c r="X2038" i="5"/>
  <c r="X2044" i="5"/>
  <c r="X2050" i="5"/>
  <c r="X2056" i="5"/>
  <c r="X2062" i="5"/>
  <c r="X2071" i="5"/>
  <c r="X2080" i="5"/>
  <c r="X2086" i="5"/>
  <c r="X2092" i="5"/>
  <c r="X2098" i="5"/>
  <c r="X2104" i="5"/>
  <c r="X2110" i="5"/>
  <c r="X2116" i="5"/>
  <c r="X2122" i="5"/>
  <c r="X2125" i="5"/>
  <c r="X2128" i="5"/>
  <c r="X2140" i="5"/>
  <c r="X2146" i="5"/>
  <c r="X2152" i="5"/>
  <c r="X2155" i="5"/>
  <c r="X2158" i="5"/>
  <c r="X2164" i="5"/>
  <c r="X2170" i="5"/>
  <c r="X2176" i="5"/>
  <c r="X2182" i="5"/>
  <c r="X2185" i="5"/>
  <c r="X2188" i="5"/>
  <c r="X2194" i="5"/>
  <c r="X2200" i="5"/>
  <c r="X2206" i="5"/>
  <c r="X2212" i="5"/>
  <c r="X2218" i="5"/>
  <c r="X2224" i="5"/>
  <c r="X2230" i="5"/>
  <c r="X2236" i="5"/>
  <c r="X2248" i="5"/>
  <c r="X2260" i="5"/>
  <c r="X2263" i="5"/>
  <c r="X2266" i="5"/>
  <c r="X2272" i="5"/>
  <c r="X2278" i="5"/>
  <c r="X2284" i="5"/>
  <c r="X2290" i="5"/>
  <c r="X2293" i="5"/>
  <c r="X2296" i="5"/>
  <c r="X2308" i="5"/>
  <c r="X2314" i="5"/>
  <c r="X2320" i="5"/>
  <c r="X2326" i="5"/>
  <c r="X2332" i="5"/>
  <c r="X2338" i="5"/>
  <c r="X2341" i="5"/>
  <c r="X2344" i="5"/>
  <c r="X2356" i="5"/>
  <c r="X2368" i="5"/>
  <c r="X2371" i="5"/>
  <c r="X2374" i="5"/>
  <c r="X2380" i="5"/>
  <c r="X2386" i="5"/>
  <c r="X2392" i="5"/>
  <c r="X2398" i="5"/>
  <c r="X2404" i="5"/>
  <c r="X2413" i="5"/>
  <c r="X2422" i="5"/>
  <c r="X2428" i="5"/>
  <c r="X2434" i="5"/>
  <c r="X2440" i="5"/>
  <c r="X2443" i="5"/>
  <c r="X2446" i="5"/>
  <c r="X2452" i="5"/>
  <c r="X2458" i="5"/>
  <c r="X2470" i="5"/>
  <c r="X2482" i="5"/>
  <c r="X2485" i="5"/>
  <c r="X2488" i="5"/>
  <c r="X2494"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C15" i="6"/>
  <c r="C112" i="6"/>
  <c r="B3" i="6"/>
  <c r="A4" i="8"/>
  <c r="B29" i="3"/>
  <c r="B4" i="8"/>
  <c r="C12" i="6"/>
  <c r="C3" i="6"/>
  <c r="I4" i="8"/>
  <c r="C5" i="7"/>
  <c r="A1" i="6"/>
  <c r="H4" i="5"/>
  <c r="O4" i="5"/>
  <c r="B2" i="5"/>
  <c r="D3" i="6"/>
  <c r="A3" i="6"/>
  <c r="F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6"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S45" i="4"/>
  <c r="S44" i="4"/>
  <c r="S46" i="4"/>
  <c r="S47" i="4"/>
  <c r="T47" i="4" s="1"/>
  <c r="S49" i="4"/>
  <c r="S48" i="4"/>
  <c r="S50" i="4"/>
  <c r="S51" i="4"/>
  <c r="T51" i="4" s="1"/>
  <c r="U51" i="4" s="1"/>
  <c r="V51" i="4" s="1"/>
  <c r="W51" i="4" s="1"/>
  <c r="R17" i="4" l="1"/>
  <c r="S17" i="4" s="1"/>
  <c r="Q16" i="4"/>
  <c r="R16" i="4" s="1"/>
  <c r="R18" i="4"/>
  <c r="S18" i="4" s="1"/>
  <c r="T44" i="4"/>
  <c r="T45" i="4"/>
  <c r="S19" i="4"/>
  <c r="T19" i="4" s="1"/>
  <c r="U19" i="4" s="1"/>
  <c r="V19" i="4" s="1"/>
  <c r="W19" i="4" s="1"/>
  <c r="V20" i="4"/>
  <c r="W20" i="4" s="1"/>
  <c r="X20" i="4" s="1"/>
  <c r="Y20" i="4" s="1"/>
  <c r="Z20" i="4" s="1"/>
  <c r="T50" i="4"/>
  <c r="U50" i="4" s="1"/>
  <c r="V50" i="4" s="1"/>
  <c r="T48" i="4"/>
  <c r="U48" i="4" s="1"/>
  <c r="Y21" i="4"/>
  <c r="Z21" i="4" s="1"/>
  <c r="T46" i="4"/>
  <c r="U43" i="4"/>
  <c r="U44" i="4"/>
  <c r="X51" i="4"/>
  <c r="Y51" i="4" s="1"/>
  <c r="Q13" i="4"/>
  <c r="T42" i="4"/>
  <c r="U42" i="4" s="1"/>
  <c r="T49" i="4"/>
  <c r="D41" i="4"/>
  <c r="D65" i="4"/>
  <c r="A75" i="2"/>
  <c r="A74" i="2"/>
  <c r="A73" i="2"/>
  <c r="A72" i="2"/>
  <c r="A71" i="2"/>
  <c r="A70" i="2"/>
  <c r="A69" i="2"/>
  <c r="G77" i="4"/>
  <c r="G89" i="4"/>
  <c r="G41" i="4"/>
  <c r="G65" i="4"/>
  <c r="G124" i="6" a="1"/>
  <c r="G124" i="6" s="1"/>
  <c r="D114" i="4"/>
  <c r="D53" i="4"/>
  <c r="D77" i="4"/>
  <c r="G101" i="4"/>
  <c r="G53" i="4"/>
  <c r="G114" i="4"/>
  <c r="F124" i="6"/>
  <c r="D89" i="4"/>
  <c r="S16" i="4" l="1"/>
  <c r="R15" i="4"/>
  <c r="T17" i="4"/>
  <c r="T18" i="4"/>
  <c r="U18" i="4"/>
  <c r="V18" i="4" s="1"/>
  <c r="W18" i="4" s="1"/>
  <c r="X18" i="4" s="1"/>
  <c r="Y18" i="4" s="1"/>
  <c r="Z18" i="4" s="1"/>
  <c r="X19" i="4"/>
  <c r="U49" i="4"/>
  <c r="V48" i="4" s="1"/>
  <c r="U47" i="4"/>
  <c r="V47" i="4" s="1"/>
  <c r="U46" i="4"/>
  <c r="V46" i="4" s="1"/>
  <c r="U45" i="4"/>
  <c r="V45" i="4" s="1"/>
  <c r="Y19" i="4"/>
  <c r="Z19" i="4" s="1"/>
  <c r="R13" i="4"/>
  <c r="R14" i="4"/>
  <c r="Z51" i="4"/>
  <c r="AA51" i="4" s="1"/>
  <c r="V43" i="4"/>
  <c r="V42" i="4"/>
  <c r="W42" i="4" s="1"/>
  <c r="W50" i="4"/>
  <c r="X50" i="4" s="1"/>
  <c r="H124" i="6"/>
  <c r="C124" i="6"/>
  <c r="V49" i="4" l="1"/>
  <c r="W49" i="4" s="1"/>
  <c r="V44" i="4"/>
  <c r="W46" i="4"/>
  <c r="W45" i="4"/>
  <c r="X45" i="4" s="1"/>
  <c r="X48" i="4"/>
  <c r="X49" i="4"/>
  <c r="Y49" i="4" s="1"/>
  <c r="Y50" i="4"/>
  <c r="Z50" i="4" s="1"/>
  <c r="AB51" i="4"/>
  <c r="AC51" i="4" s="1"/>
  <c r="S14" i="4"/>
  <c r="S15" i="4"/>
  <c r="S13" i="4"/>
  <c r="S12" i="4"/>
  <c r="T12" i="4" s="1"/>
  <c r="W47" i="4"/>
  <c r="W48" i="4"/>
  <c r="D124" i="6"/>
  <c r="W43" i="4" l="1"/>
  <c r="W44" i="4"/>
  <c r="X44" i="4" s="1"/>
  <c r="Z49" i="4"/>
  <c r="AA49" i="4" s="1"/>
  <c r="X47" i="4"/>
  <c r="Y47" i="4" s="1"/>
  <c r="X46" i="4"/>
  <c r="AA50" i="4"/>
  <c r="AB50" i="4" s="1"/>
  <c r="Y48" i="4"/>
  <c r="Z48" i="4" s="1"/>
  <c r="T15" i="4"/>
  <c r="T16" i="4"/>
  <c r="T14" i="4"/>
  <c r="T13" i="4"/>
  <c r="X42" i="4" l="1"/>
  <c r="Y42" i="4" s="1"/>
  <c r="X43" i="4"/>
  <c r="Y43" i="4" s="1"/>
  <c r="Y44" i="4"/>
  <c r="AB49" i="4"/>
  <c r="AC49" i="4" s="1"/>
  <c r="Z47" i="4"/>
  <c r="AA47" i="4" s="1"/>
  <c r="AA48" i="4"/>
  <c r="AB48" i="4" s="1"/>
  <c r="U13" i="4"/>
  <c r="U12" i="4"/>
  <c r="V12" i="4" s="1"/>
  <c r="U17" i="4"/>
  <c r="V17" i="4" s="1"/>
  <c r="U16" i="4"/>
  <c r="U15" i="4"/>
  <c r="U14" i="4"/>
  <c r="AC50" i="4"/>
  <c r="Y45" i="4"/>
  <c r="Y46" i="4"/>
  <c r="Z46" i="4" s="1"/>
  <c r="Z43" i="4" l="1"/>
  <c r="Z42" i="4"/>
  <c r="AA42" i="4" s="1"/>
  <c r="AA46" i="4"/>
  <c r="AB46" i="4" s="1"/>
  <c r="V14" i="4"/>
  <c r="V13" i="4"/>
  <c r="V15" i="4"/>
  <c r="V16" i="4"/>
  <c r="W16" i="4" s="1"/>
  <c r="W17" i="4"/>
  <c r="X17" i="4" s="1"/>
  <c r="AB47" i="4"/>
  <c r="AC47" i="4" s="1"/>
  <c r="Z44" i="4"/>
  <c r="Z45" i="4"/>
  <c r="AA45" i="4" s="1"/>
  <c r="AC48" i="4"/>
  <c r="AB45" i="4" l="1"/>
  <c r="AC45" i="4" s="1"/>
  <c r="AA43" i="4"/>
  <c r="AA44" i="4"/>
  <c r="AB44" i="4" s="1"/>
  <c r="AC46" i="4"/>
  <c r="Y17" i="4"/>
  <c r="Z17" i="4" s="1"/>
  <c r="W14" i="4"/>
  <c r="W15" i="4"/>
  <c r="X16" i="4" s="1"/>
  <c r="Y16" i="4" s="1"/>
  <c r="W13" i="4"/>
  <c r="W12" i="4"/>
  <c r="X12" i="4" s="1"/>
  <c r="AC44" i="4" l="1"/>
  <c r="X14" i="4"/>
  <c r="X13" i="4"/>
  <c r="X15" i="4"/>
  <c r="AB43" i="4"/>
  <c r="AC43" i="4" s="1"/>
  <c r="AB42" i="4"/>
  <c r="AC42" i="4" s="1"/>
  <c r="Y13" i="4" l="1"/>
  <c r="Y12" i="4"/>
  <c r="Z12" i="4" s="1"/>
  <c r="Y14" i="4"/>
  <c r="Y15" i="4"/>
  <c r="Z15" i="4" l="1"/>
  <c r="Z16" i="4"/>
  <c r="Z13" i="4"/>
  <c r="AA13" i="4" s="1" a="1"/>
  <c r="AA13" i="4" s="1"/>
  <c r="AA14" i="4" s="1" a="1"/>
  <c r="AA14" i="4" s="1"/>
  <c r="Z14" i="4"/>
  <c r="AA12" i="4"/>
  <c r="A116" i="6" l="1"/>
  <c r="G116" i="6" s="1"/>
  <c r="B32" i="4"/>
  <c r="AA15" i="4" a="1"/>
  <c r="AA15" i="4" s="1"/>
  <c r="B30" i="4"/>
  <c r="A114" i="6"/>
  <c r="G114" i="6" s="1"/>
  <c r="B31" i="4"/>
  <c r="A115" i="6"/>
  <c r="G115" i="6" s="1"/>
  <c r="A117" i="6" l="1"/>
  <c r="G117" i="6" s="1"/>
  <c r="B33" i="4"/>
  <c r="O30" i="4"/>
  <c r="A17" i="6"/>
  <c r="M30" i="4"/>
  <c r="G7" i="6"/>
  <c r="H7" i="6" s="1"/>
  <c r="AA16" i="4" a="1"/>
  <c r="AA16" i="4" s="1"/>
  <c r="AA17" i="4" s="1" a="1"/>
  <c r="AA17" i="4" s="1"/>
  <c r="A19" i="6"/>
  <c r="M32" i="4"/>
  <c r="O32" i="4"/>
  <c r="M31" i="4"/>
  <c r="A18" i="6"/>
  <c r="O31" i="4"/>
  <c r="B35" i="4" l="1"/>
  <c r="A119" i="6"/>
  <c r="G119" i="6" s="1"/>
  <c r="M33" i="4"/>
  <c r="O33" i="4"/>
  <c r="A20" i="6"/>
  <c r="P54" i="4"/>
  <c r="P42" i="4"/>
  <c r="B42" i="4" s="1"/>
  <c r="F40" i="6"/>
  <c r="F29" i="6"/>
  <c r="H29" i="6" s="1"/>
  <c r="F18" i="6"/>
  <c r="H18" i="6" s="1"/>
  <c r="F41" i="6"/>
  <c r="F30" i="6"/>
  <c r="H30" i="6" s="1"/>
  <c r="F19" i="6"/>
  <c r="H19" i="6" s="1"/>
  <c r="P55" i="4"/>
  <c r="P43" i="4"/>
  <c r="B43" i="4" s="1"/>
  <c r="P56" i="4"/>
  <c r="P44" i="4"/>
  <c r="B44" i="4" s="1"/>
  <c r="D7" i="6"/>
  <c r="C7" i="6"/>
  <c r="B34" i="4"/>
  <c r="A118" i="6"/>
  <c r="G118" i="6" s="1"/>
  <c r="F39" i="6"/>
  <c r="F28" i="6"/>
  <c r="H28" i="6" s="1"/>
  <c r="F17" i="6"/>
  <c r="H17" i="6" s="1"/>
  <c r="AA18" i="4" a="1"/>
  <c r="AA18" i="4" s="1"/>
  <c r="F98" i="6" l="1"/>
  <c r="H98" i="6" s="1"/>
  <c r="F114" i="6"/>
  <c r="F50" i="6"/>
  <c r="H39" i="6"/>
  <c r="F42" i="6"/>
  <c r="F20" i="6"/>
  <c r="H20" i="6" s="1"/>
  <c r="F31" i="6"/>
  <c r="H31" i="6" s="1"/>
  <c r="M43" i="4"/>
  <c r="A29" i="6"/>
  <c r="B121" i="4"/>
  <c r="B91" i="4"/>
  <c r="B55" i="4"/>
  <c r="B79" i="4"/>
  <c r="B67" i="4"/>
  <c r="B103" i="4"/>
  <c r="P57" i="4"/>
  <c r="P45" i="4"/>
  <c r="B45" i="4" s="1"/>
  <c r="D19" i="6"/>
  <c r="C19" i="6"/>
  <c r="C30" i="6"/>
  <c r="D30" i="6"/>
  <c r="K116" i="6"/>
  <c r="H41" i="6"/>
  <c r="F116" i="6"/>
  <c r="H116" i="6" s="1"/>
  <c r="F52" i="6"/>
  <c r="F100" i="6"/>
  <c r="H100" i="6" s="1"/>
  <c r="AA19" i="4" a="1"/>
  <c r="AA19" i="4" s="1"/>
  <c r="D18" i="6"/>
  <c r="C18" i="6"/>
  <c r="K115" i="6"/>
  <c r="D29" i="6"/>
  <c r="C29" i="6"/>
  <c r="A120" i="6"/>
  <c r="B36" i="4"/>
  <c r="M34" i="4"/>
  <c r="A21" i="6"/>
  <c r="O34" i="4"/>
  <c r="D17" i="6"/>
  <c r="C17" i="6"/>
  <c r="D28" i="6"/>
  <c r="K114" i="6"/>
  <c r="C28" i="6"/>
  <c r="F115" i="6"/>
  <c r="H115" i="6" s="1"/>
  <c r="F99" i="6"/>
  <c r="H99" i="6" s="1"/>
  <c r="H40" i="6"/>
  <c r="F51" i="6"/>
  <c r="M44" i="4"/>
  <c r="A30" i="6"/>
  <c r="A28" i="6"/>
  <c r="M42" i="4"/>
  <c r="B104" i="4"/>
  <c r="B68" i="4"/>
  <c r="B80" i="4"/>
  <c r="B92" i="4"/>
  <c r="B122" i="4"/>
  <c r="B56" i="4"/>
  <c r="B66" i="4"/>
  <c r="B54" i="4"/>
  <c r="B102" i="4"/>
  <c r="B120" i="4"/>
  <c r="B90" i="4"/>
  <c r="B78" i="4"/>
  <c r="A22" i="6"/>
  <c r="M35" i="4"/>
  <c r="O35" i="4"/>
  <c r="P46" i="4" l="1"/>
  <c r="B46" i="4" s="1"/>
  <c r="P58" i="4"/>
  <c r="M121" i="4"/>
  <c r="A99" i="6"/>
  <c r="M102" i="4"/>
  <c r="A83" i="6"/>
  <c r="F21" i="6"/>
  <c r="H21" i="6" s="1"/>
  <c r="F32" i="6"/>
  <c r="H32" i="6" s="1"/>
  <c r="F43" i="6"/>
  <c r="A50" i="6"/>
  <c r="M66" i="4"/>
  <c r="F62" i="6"/>
  <c r="H51" i="6"/>
  <c r="D31" i="6"/>
  <c r="K117" i="6"/>
  <c r="C31" i="6"/>
  <c r="M56" i="4"/>
  <c r="A41" i="6"/>
  <c r="C40" i="6"/>
  <c r="D40" i="6"/>
  <c r="D20" i="6"/>
  <c r="C20" i="6"/>
  <c r="M122" i="4"/>
  <c r="A100" i="6"/>
  <c r="D99" i="6"/>
  <c r="C99" i="6"/>
  <c r="A31" i="6"/>
  <c r="M45" i="4"/>
  <c r="H42" i="6"/>
  <c r="F101" i="6"/>
  <c r="H101" i="6" s="1"/>
  <c r="F117" i="6"/>
  <c r="H117" i="6" s="1"/>
  <c r="F53" i="6"/>
  <c r="B93" i="4"/>
  <c r="B69" i="4"/>
  <c r="B81" i="4"/>
  <c r="B57" i="4"/>
  <c r="B123" i="4"/>
  <c r="B105" i="4"/>
  <c r="B37" i="4"/>
  <c r="A121" i="6"/>
  <c r="M103" i="4"/>
  <c r="A84" i="6"/>
  <c r="C39" i="6"/>
  <c r="D39" i="6"/>
  <c r="M120" i="4"/>
  <c r="A98" i="6"/>
  <c r="D115" i="6"/>
  <c r="C115" i="6"/>
  <c r="P59" i="4"/>
  <c r="P47" i="4"/>
  <c r="B47" i="4" s="1"/>
  <c r="M80" i="4"/>
  <c r="A63" i="6"/>
  <c r="A52" i="6"/>
  <c r="M68" i="4"/>
  <c r="D100" i="6"/>
  <c r="C100" i="6"/>
  <c r="A51" i="6"/>
  <c r="M67" i="4"/>
  <c r="H50" i="6"/>
  <c r="F61" i="6"/>
  <c r="M92" i="4"/>
  <c r="A74" i="6"/>
  <c r="F33" i="6"/>
  <c r="H33" i="6" s="1"/>
  <c r="F22" i="6"/>
  <c r="H22" i="6" s="1"/>
  <c r="F44" i="6"/>
  <c r="A85" i="6"/>
  <c r="M104" i="4"/>
  <c r="H52" i="6"/>
  <c r="F63" i="6"/>
  <c r="A62" i="6"/>
  <c r="M79" i="4"/>
  <c r="H114" i="6"/>
  <c r="B2" i="6"/>
  <c r="A39" i="6"/>
  <c r="M54" i="4"/>
  <c r="O36" i="4"/>
  <c r="A23" i="6"/>
  <c r="M36" i="4"/>
  <c r="M78" i="4"/>
  <c r="A61" i="6"/>
  <c r="D116" i="6"/>
  <c r="C116" i="6"/>
  <c r="A40" i="6"/>
  <c r="M55" i="4"/>
  <c r="C98" i="6"/>
  <c r="D98" i="6"/>
  <c r="M90" i="4"/>
  <c r="A72" i="6"/>
  <c r="D41" i="6"/>
  <c r="C41" i="6"/>
  <c r="A73" i="6"/>
  <c r="M91" i="4"/>
  <c r="AA20" i="4" a="1"/>
  <c r="AA20" i="4" s="1"/>
  <c r="D33" i="6" l="1"/>
  <c r="K119" i="6"/>
  <c r="C33" i="6"/>
  <c r="M81" i="4"/>
  <c r="A64" i="6"/>
  <c r="M47" i="4"/>
  <c r="A33" i="6"/>
  <c r="M69" i="4"/>
  <c r="A53" i="6"/>
  <c r="A75" i="6"/>
  <c r="M93" i="4"/>
  <c r="F102" i="6"/>
  <c r="H102" i="6" s="1"/>
  <c r="F118" i="6"/>
  <c r="H118" i="6" s="1"/>
  <c r="H43" i="6"/>
  <c r="F54" i="6"/>
  <c r="C114" i="6"/>
  <c r="D114" i="6"/>
  <c r="H61" i="6"/>
  <c r="F72" i="6"/>
  <c r="H53" i="6"/>
  <c r="F64" i="6"/>
  <c r="K118" i="6"/>
  <c r="D32" i="6"/>
  <c r="C32" i="6"/>
  <c r="M37" i="4"/>
  <c r="A24" i="6"/>
  <c r="O37" i="4"/>
  <c r="D117" i="6"/>
  <c r="C117" i="6"/>
  <c r="C21" i="6"/>
  <c r="D21" i="6"/>
  <c r="D50" i="6"/>
  <c r="C50" i="6"/>
  <c r="D101" i="6"/>
  <c r="C101" i="6"/>
  <c r="D42" i="6"/>
  <c r="C42" i="6"/>
  <c r="B38" i="4"/>
  <c r="A122" i="6"/>
  <c r="AA21" i="4" a="1"/>
  <c r="AA21" i="4" s="1"/>
  <c r="F94" i="6"/>
  <c r="B95" i="4"/>
  <c r="B125" i="4"/>
  <c r="B107" i="4"/>
  <c r="B71" i="4"/>
  <c r="B59" i="4"/>
  <c r="B83" i="4"/>
  <c r="F74" i="6"/>
  <c r="H63" i="6"/>
  <c r="M105" i="4"/>
  <c r="A86" i="6"/>
  <c r="B82" i="4"/>
  <c r="B94" i="4"/>
  <c r="B70" i="4"/>
  <c r="B58" i="4"/>
  <c r="B124" i="4"/>
  <c r="B106" i="4"/>
  <c r="M123" i="4"/>
  <c r="A101" i="6"/>
  <c r="D51" i="6"/>
  <c r="C51" i="6"/>
  <c r="M46" i="4"/>
  <c r="A32" i="6"/>
  <c r="D52" i="6"/>
  <c r="C52" i="6"/>
  <c r="F119" i="6"/>
  <c r="H119" i="6" s="1"/>
  <c r="F103" i="6"/>
  <c r="H103" i="6" s="1"/>
  <c r="H44" i="6"/>
  <c r="F55" i="6"/>
  <c r="P60" i="4"/>
  <c r="P48" i="4"/>
  <c r="B48" i="4" s="1"/>
  <c r="C22" i="6"/>
  <c r="D22" i="6"/>
  <c r="A42" i="6"/>
  <c r="M57" i="4"/>
  <c r="F73" i="6"/>
  <c r="H62" i="6"/>
  <c r="B39" i="4" l="1"/>
  <c r="A123" i="6"/>
  <c r="AA22" i="4"/>
  <c r="AA23" i="4" s="1"/>
  <c r="C102" i="6"/>
  <c r="D102" i="6"/>
  <c r="H73" i="6"/>
  <c r="F84" i="6"/>
  <c r="H84" i="6" s="1"/>
  <c r="H64" i="6"/>
  <c r="F75" i="6"/>
  <c r="D53" i="6"/>
  <c r="C53" i="6"/>
  <c r="A66" i="6"/>
  <c r="M83" i="4"/>
  <c r="H72" i="6"/>
  <c r="F83" i="6"/>
  <c r="H83" i="6" s="1"/>
  <c r="D61" i="6"/>
  <c r="C61" i="6"/>
  <c r="A65" i="6"/>
  <c r="M82" i="4"/>
  <c r="C63" i="6"/>
  <c r="D63" i="6"/>
  <c r="B126" i="4"/>
  <c r="B96" i="4"/>
  <c r="B72" i="4"/>
  <c r="B108" i="4"/>
  <c r="B60" i="4"/>
  <c r="B84" i="4"/>
  <c r="H55" i="6"/>
  <c r="F66" i="6"/>
  <c r="A44" i="6"/>
  <c r="M59" i="4"/>
  <c r="A102" i="6"/>
  <c r="M124" i="4"/>
  <c r="A87" i="6"/>
  <c r="M106" i="4"/>
  <c r="A43" i="6"/>
  <c r="M58" i="4"/>
  <c r="P49" i="4"/>
  <c r="B49" i="4" s="1"/>
  <c r="P61" i="4"/>
  <c r="F65" i="6"/>
  <c r="H54" i="6"/>
  <c r="A103" i="6"/>
  <c r="M125" i="4"/>
  <c r="C119" i="6"/>
  <c r="D119" i="6"/>
  <c r="C43" i="6"/>
  <c r="D43" i="6"/>
  <c r="F85" i="6"/>
  <c r="H85" i="6" s="1"/>
  <c r="H74" i="6"/>
  <c r="M48" i="4"/>
  <c r="A34" i="6"/>
  <c r="A55" i="6"/>
  <c r="M71" i="4"/>
  <c r="C44" i="6"/>
  <c r="D44" i="6"/>
  <c r="A88" i="6"/>
  <c r="M107" i="4"/>
  <c r="C103" i="6"/>
  <c r="D103" i="6"/>
  <c r="O38" i="4"/>
  <c r="M38" i="4"/>
  <c r="A25" i="6"/>
  <c r="M70" i="4"/>
  <c r="A54" i="6"/>
  <c r="M95" i="4"/>
  <c r="A77" i="6"/>
  <c r="D62" i="6"/>
  <c r="C62" i="6"/>
  <c r="A76" i="6"/>
  <c r="M94" i="4"/>
  <c r="F111" i="6"/>
  <c r="H111" i="6" s="1"/>
  <c r="F95" i="6"/>
  <c r="H94" i="6"/>
  <c r="F110" i="6"/>
  <c r="H110" i="6" s="1"/>
  <c r="F109" i="6"/>
  <c r="H109" i="6" s="1"/>
  <c r="F108" i="6"/>
  <c r="H108" i="6" s="1"/>
  <c r="D118" i="6"/>
  <c r="C118" i="6"/>
  <c r="D54" i="6" l="1"/>
  <c r="C54" i="6"/>
  <c r="F77" i="6"/>
  <c r="H66" i="6"/>
  <c r="D108" i="6"/>
  <c r="C108" i="6"/>
  <c r="F76" i="6"/>
  <c r="H65" i="6"/>
  <c r="C55" i="6"/>
  <c r="D55" i="6"/>
  <c r="A67" i="6"/>
  <c r="M84" i="4"/>
  <c r="D83" i="6"/>
  <c r="C83" i="6"/>
  <c r="Q41" i="4"/>
  <c r="B41" i="4" s="1"/>
  <c r="A27" i="6" s="1"/>
  <c r="Q53" i="4"/>
  <c r="D72" i="6"/>
  <c r="C72" i="6"/>
  <c r="M49" i="4"/>
  <c r="A35" i="6"/>
  <c r="A89" i="6"/>
  <c r="M108" i="4"/>
  <c r="D109" i="6"/>
  <c r="C109" i="6"/>
  <c r="D110" i="6"/>
  <c r="C110" i="6"/>
  <c r="H95" i="6"/>
  <c r="F96" i="6"/>
  <c r="H96" i="6" s="1"/>
  <c r="D85" i="6"/>
  <c r="C85" i="6"/>
  <c r="D111" i="6"/>
  <c r="C111" i="6"/>
  <c r="B97" i="4"/>
  <c r="B73" i="4"/>
  <c r="B109" i="4"/>
  <c r="B61" i="4"/>
  <c r="B85" i="4"/>
  <c r="B127" i="4"/>
  <c r="P50" i="4"/>
  <c r="B50" i="4" s="1"/>
  <c r="P62" i="4"/>
  <c r="H75" i="6"/>
  <c r="F86" i="6"/>
  <c r="H86" i="6" s="1"/>
  <c r="A56" i="6"/>
  <c r="M72" i="4"/>
  <c r="C64" i="6"/>
  <c r="D64" i="6"/>
  <c r="O39" i="4"/>
  <c r="M39" i="4"/>
  <c r="A26" i="6"/>
  <c r="C74" i="6"/>
  <c r="D74" i="6"/>
  <c r="D84" i="6"/>
  <c r="C84" i="6"/>
  <c r="A45" i="6"/>
  <c r="M60" i="4"/>
  <c r="C94" i="6"/>
  <c r="D94" i="6"/>
  <c r="A78" i="6"/>
  <c r="M96" i="4"/>
  <c r="A104" i="6"/>
  <c r="M126" i="4"/>
  <c r="D73" i="6"/>
  <c r="C73" i="6"/>
  <c r="M109" i="4" l="1"/>
  <c r="A90" i="6"/>
  <c r="M73" i="4"/>
  <c r="A57" i="6"/>
  <c r="D65" i="6"/>
  <c r="C65" i="6"/>
  <c r="F87" i="6"/>
  <c r="H87" i="6" s="1"/>
  <c r="H76" i="6"/>
  <c r="A79" i="6"/>
  <c r="M97" i="4"/>
  <c r="C75" i="6"/>
  <c r="D75" i="6"/>
  <c r="C96" i="6"/>
  <c r="D96" i="6"/>
  <c r="B77" i="4"/>
  <c r="A60" i="6" s="1"/>
  <c r="B131" i="4"/>
  <c r="A108" i="6" s="1"/>
  <c r="B135" i="4"/>
  <c r="A110" i="6" s="1"/>
  <c r="B53" i="4"/>
  <c r="A38" i="6" s="1"/>
  <c r="B101" i="4"/>
  <c r="A82" i="6" s="1"/>
  <c r="B115" i="4"/>
  <c r="A94" i="6" s="1"/>
  <c r="B117" i="4"/>
  <c r="A95" i="6" s="1"/>
  <c r="B65" i="4"/>
  <c r="A49" i="6" s="1"/>
  <c r="B119" i="4"/>
  <c r="A97" i="6" s="1"/>
  <c r="B133" i="4"/>
  <c r="A109" i="6" s="1"/>
  <c r="B137" i="4"/>
  <c r="A111" i="6" s="1"/>
  <c r="B89" i="4"/>
  <c r="A71" i="6" s="1"/>
  <c r="D66" i="6"/>
  <c r="C66" i="6"/>
  <c r="H77" i="6"/>
  <c r="H125" i="6" s="1"/>
  <c r="D2" i="6" s="1"/>
  <c r="F88" i="6"/>
  <c r="H88" i="6" s="1"/>
  <c r="B128" i="4"/>
  <c r="B110" i="4"/>
  <c r="B98" i="4"/>
  <c r="B62" i="4"/>
  <c r="B74" i="4"/>
  <c r="B86" i="4"/>
  <c r="D86" i="6"/>
  <c r="C86" i="6"/>
  <c r="D95" i="6"/>
  <c r="C95" i="6"/>
  <c r="A105" i="6"/>
  <c r="M127" i="4"/>
  <c r="P51" i="4"/>
  <c r="B51" i="4" s="1"/>
  <c r="P63" i="4"/>
  <c r="M50" i="4"/>
  <c r="A36" i="6"/>
  <c r="M85" i="4"/>
  <c r="A68" i="6"/>
  <c r="A46" i="6"/>
  <c r="M61" i="4"/>
  <c r="D76" i="6" l="1"/>
  <c r="C76" i="6"/>
  <c r="M110" i="4"/>
  <c r="A91" i="6"/>
  <c r="C87" i="6"/>
  <c r="D87" i="6"/>
  <c r="A37" i="6"/>
  <c r="M51" i="4"/>
  <c r="A58" i="6"/>
  <c r="M74" i="4"/>
  <c r="A80" i="6"/>
  <c r="M98" i="4"/>
  <c r="A106" i="6"/>
  <c r="M128" i="4"/>
  <c r="D88" i="6"/>
  <c r="C88" i="6"/>
  <c r="D77" i="6"/>
  <c r="C77" i="6"/>
  <c r="B99" i="4"/>
  <c r="B111" i="4"/>
  <c r="B87" i="4"/>
  <c r="B129" i="4"/>
  <c r="B63" i="4"/>
  <c r="B75" i="4"/>
  <c r="A69" i="6"/>
  <c r="M86" i="4"/>
  <c r="A47" i="6"/>
  <c r="M62" i="4"/>
  <c r="M75" i="4" l="1"/>
  <c r="A59" i="6"/>
  <c r="A48" i="6"/>
  <c r="M63" i="4"/>
  <c r="A92" i="6"/>
  <c r="M111" i="4"/>
  <c r="A70" i="6"/>
  <c r="M87" i="4"/>
  <c r="A107" i="6"/>
  <c r="M129" i="4"/>
  <c r="A81" i="6"/>
  <c r="M9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<sst xmlns="http://schemas.openxmlformats.org/spreadsheetml/2006/main" count="28451" uniqueCount="20161">
  <si>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</si>
  <si>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</si>
  <si>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</si>
  <si>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</si>
  <si>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</si>
  <si>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</si>
  <si>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</si>
  <si>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</si>
  <si>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</si>
  <si>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</si>
  <si>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</si>
  <si>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</si>
  <si>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</si>
  <si>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</si>
  <si>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</si>
  <si>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</si>
  <si>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</si>
  <si>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</si>
  <si>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</si>
  <si>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</si>
  <si>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</si>
  <si>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</si>
  <si>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</si>
  <si>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</si>
  <si>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</si>
  <si>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</si>
  <si>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</si>
  <si>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</si>
  <si>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</si>
  <si>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</si>
  <si>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</si>
  <si>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</si>
  <si>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</si>
  <si>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</si>
  <si>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</si>
  <si>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</si>
  <si>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</si>
  <si>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</si>
  <si>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</si>
  <si>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</si>
  <si>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</si>
  <si>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</si>
  <si>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</si>
  <si>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</si>
  <si>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</si>
  <si>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</si>
  <si>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</si>
  <si>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</si>
  <si>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</si>
  <si>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</si>
  <si>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</si>
  <si>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</si>
  <si>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</si>
  <si>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</si>
  <si>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</si>
  <si>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</si>
  <si>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</si>
  <si>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</si>
  <si>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</si>
  <si>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</si>
  <si>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</si>
  <si>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</si>
  <si>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</si>
  <si>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</si>
  <si>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</si>
  <si>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</si>
  <si>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</si>
  <si>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</si>
  <si>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</si>
  <si>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</si>
  <si>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</si>
  <si>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</si>
  <si>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</si>
  <si>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</si>
  <si>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</si>
  <si>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</si>
  <si>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</si>
  <si>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</si>
  <si>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</si>
  <si>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</si>
  <si>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</si>
  <si>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</si>
  <si>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</si>
  <si>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</si>
  <si>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</si>
  <si>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</si>
  <si>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</si>
  <si>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</si>
  <si>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</si>
  <si>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</si>
  <si>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</si>
  <si>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</si>
  <si>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</si>
  <si>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</si>
  <si>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</si>
  <si>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</si>
  <si>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</si>
  <si>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</si>
  <si>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</si>
  <si>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</si>
  <si>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</si>
  <si>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</si>
  <si>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</si>
  <si>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</si>
  <si>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</si>
  <si>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</si>
  <si>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</si>
  <si>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</si>
  <si>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</si>
  <si>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</si>
  <si>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</si>
  <si>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</si>
  <si>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</si>
  <si>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</si>
  <si>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</si>
  <si>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</si>
  <si>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</si>
  <si>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</si>
  <si>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</si>
  <si>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</si>
  <si>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</si>
  <si>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</si>
  <si>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</si>
  <si>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</si>
  <si>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</si>
  <si>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</si>
  <si>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</si>
  <si>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</si>
  <si>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</si>
  <si>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</si>
  <si>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</si>
  <si>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</si>
  <si>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</si>
  <si>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</si>
  <si>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</si>
  <si>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</si>
  <si>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</si>
  <si>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</si>
  <si>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</si>
  <si>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</si>
  <si>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</si>
  <si>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</si>
  <si>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</si>
  <si>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</si>
  <si>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</si>
  <si>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</si>
  <si>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</si>
  <si>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</si>
  <si>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</si>
  <si>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</si>
  <si>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</si>
  <si>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</si>
  <si>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</si>
  <si>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</si>
  <si>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</si>
  <si>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</si>
  <si>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</si>
  <si>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</si>
  <si>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</si>
  <si>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</si>
  <si>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</si>
  <si>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</si>
  <si>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</si>
  <si>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</si>
  <si>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</si>
  <si>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</si>
  <si>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</si>
  <si>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</si>
  <si>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</si>
  <si>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</si>
  <si>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</si>
  <si>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</si>
  <si>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</si>
  <si>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</si>
  <si>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</si>
  <si>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</si>
  <si>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</si>
  <si>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</si>
  <si>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</si>
  <si>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</si>
  <si>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</si>
  <si>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</si>
  <si>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</si>
  <si>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</si>
  <si>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</si>
  <si>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</si>
  <si>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</si>
  <si>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</si>
  <si>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</si>
  <si>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</si>
  <si>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</si>
  <si>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</si>
  <si>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</si>
  <si>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</si>
  <si>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</si>
  <si>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</si>
  <si>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</si>
  <si>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</si>
  <si>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</si>
  <si>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</si>
  <si>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</si>
  <si>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</si>
  <si>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</si>
  <si>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</si>
  <si>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</si>
  <si>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</si>
  <si>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</si>
  <si>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</si>
  <si>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</si>
  <si>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</si>
  <si>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</si>
  <si>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</si>
  <si>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</si>
  <si>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</si>
  <si>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</si>
  <si>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</si>
  <si>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</si>
  <si>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</si>
  <si>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</si>
  <si>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</si>
  <si>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</si>
  <si>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</si>
  <si>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</si>
  <si>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</si>
  <si>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</si>
  <si>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</si>
  <si>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</si>
  <si>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</si>
  <si>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</si>
  <si>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</si>
  <si>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</si>
  <si>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</si>
  <si>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</si>
  <si>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</si>
  <si>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</si>
  <si>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</si>
  <si>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</si>
  <si>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</si>
  <si>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</si>
  <si>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</si>
  <si>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</si>
  <si>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</si>
  <si>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</si>
  <si>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</si>
  <si>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</si>
  <si>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</si>
  <si>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</si>
  <si>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</si>
  <si>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</si>
  <si>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</si>
  <si>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</si>
  <si>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</si>
  <si>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</si>
  <si>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</si>
  <si>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</si>
  <si>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</si>
  <si>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</si>
  <si>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</si>
  <si>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</si>
  <si>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</si>
  <si>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</si>
  <si>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</si>
  <si>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</si>
  <si>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</si>
  <si>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</si>
  <si>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</si>
  <si>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</si>
  <si>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</si>
  <si>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</si>
  <si>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</si>
  <si>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</si>
  <si>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</si>
  <si>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</si>
  <si>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</si>
  <si>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</si>
  <si>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</si>
  <si>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</si>
  <si>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</si>
  <si>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</si>
  <si>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</si>
  <si>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</si>
  <si>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</si>
  <si>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</si>
  <si>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</si>
  <si>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</si>
  <si>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</si>
  <si>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</si>
  <si>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</si>
  <si>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</si>
  <si>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</si>
  <si>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</si>
  <si>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</si>
  <si>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</si>
  <si>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</si>
  <si>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</si>
  <si>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</si>
  <si>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</si>
  <si>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</si>
  <si>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</si>
  <si>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</si>
  <si>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</si>
  <si>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</si>
  <si>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</si>
  <si>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</si>
  <si>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</si>
  <si>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</si>
  <si>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</si>
  <si>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</si>
  <si>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</si>
  <si>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</si>
  <si>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</si>
  <si>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</si>
  <si>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</si>
  <si>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</si>
  <si>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</si>
  <si>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</si>
  <si>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</si>
  <si>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</si>
  <si>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</si>
  <si>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</si>
  <si>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</si>
  <si>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</si>
  <si>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</si>
  <si>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</si>
  <si>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</si>
  <si>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</si>
  <si>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</si>
  <si>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</si>
  <si>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</si>
  <si>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</si>
  <si>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</si>
  <si>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</si>
  <si>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</si>
  <si>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</si>
  <si>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</si>
  <si>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</si>
  <si>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</si>
  <si>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</si>
  <si>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</si>
  <si>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</si>
  <si>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</si>
  <si>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</si>
  <si>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</si>
  <si>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</si>
  <si>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</si>
  <si>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</si>
  <si>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</si>
  <si>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</si>
  <si>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</si>
  <si>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</si>
  <si>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</si>
  <si>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</si>
  <si>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</si>
  <si>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</si>
  <si>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</si>
  <si>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</si>
  <si>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</si>
  <si>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</si>
  <si>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</si>
  <si>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</si>
  <si>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</si>
  <si>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</si>
  <si>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</si>
  <si>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</si>
  <si>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</si>
  <si>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</si>
  <si>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</si>
  <si>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</si>
  <si>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</si>
  <si>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</si>
  <si>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</si>
  <si>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</si>
  <si>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</si>
  <si>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</si>
  <si>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</si>
  <si>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</si>
  <si>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</si>
  <si>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</si>
  <si>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</si>
  <si>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</si>
  <si>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</si>
  <si>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</si>
  <si>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</si>
  <si>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</si>
  <si>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</si>
  <si>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</si>
  <si>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</si>
  <si>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</si>
  <si>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</si>
  <si>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</si>
  <si>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</si>
  <si>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</si>
  <si>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</si>
  <si>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</si>
  <si>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</si>
  <si>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</si>
  <si>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</si>
  <si>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</si>
  <si>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</si>
  <si>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</si>
  <si>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</si>
  <si>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</si>
  <si>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</si>
  <si>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</si>
  <si>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</si>
  <si>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</si>
  <si>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</si>
  <si>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</si>
  <si>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</si>
  <si>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</si>
  <si>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</si>
  <si>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</si>
  <si>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</si>
  <si>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</si>
  <si>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</si>
  <si>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</si>
  <si>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</si>
  <si>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</si>
  <si>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</si>
  <si>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</si>
  <si>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</si>
  <si>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</si>
  <si>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</si>
  <si>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</si>
  <si>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</si>
  <si>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</si>
  <si>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</si>
  <si>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</si>
  <si>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</si>
  <si>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</si>
  <si>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</si>
  <si>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</si>
  <si>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</si>
  <si>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</si>
  <si>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</si>
  <si>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</si>
  <si>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</si>
  <si>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</si>
  <si>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</si>
  <si>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</si>
  <si>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</si>
  <si>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</si>
  <si>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</si>
  <si>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</si>
  <si>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</si>
  <si>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</si>
  <si>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</si>
  <si>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</si>
  <si>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</si>
  <si>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</si>
  <si>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</si>
  <si>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</si>
  <si>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</si>
  <si>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</si>
  <si>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</si>
  <si>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</si>
  <si>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</si>
  <si>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</si>
  <si>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</si>
  <si>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</si>
  <si>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</si>
  <si>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</si>
  <si>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</si>
  <si>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</si>
  <si>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</si>
  <si>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</si>
  <si>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</si>
  <si>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</si>
  <si>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</si>
  <si>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</si>
  <si>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</si>
  <si>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</si>
  <si>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</si>
  <si>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</si>
  <si>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</si>
  <si>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</si>
  <si>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</si>
  <si>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</si>
  <si>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</si>
  <si>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</si>
  <si>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</si>
  <si>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</si>
  <si>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</si>
  <si>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</si>
  <si>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</si>
  <si>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</si>
  <si>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</si>
  <si>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</si>
  <si>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</si>
  <si>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</si>
  <si>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</si>
  <si>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</si>
  <si>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</si>
  <si>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</si>
  <si>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</si>
  <si>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</si>
  <si>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</si>
  <si>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</si>
  <si>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</si>
  <si>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</si>
  <si>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</si>
  <si>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</si>
  <si>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</si>
  <si>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</si>
  <si>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</si>
  <si>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</si>
  <si>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</si>
  <si>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</si>
  <si>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</si>
  <si>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</si>
  <si>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</si>
  <si>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</si>
  <si>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</si>
  <si>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</si>
  <si>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</si>
  <si>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</si>
  <si>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</si>
  <si>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</si>
  <si>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</si>
  <si>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</si>
  <si>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</si>
  <si>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</si>
  <si>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</si>
  <si>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</si>
  <si>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</si>
  <si>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</si>
  <si>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</si>
  <si>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</si>
  <si>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</si>
  <si>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</si>
  <si>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</si>
  <si>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</si>
  <si>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</si>
  <si>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</si>
  <si>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</si>
  <si>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</si>
  <si>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</si>
  <si>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</si>
  <si>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</si>
  <si>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</si>
  <si>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</si>
  <si>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</si>
  <si>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</si>
  <si>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</si>
  <si>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</si>
  <si>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</si>
  <si>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</si>
  <si>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</si>
  <si>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</si>
  <si>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</si>
  <si>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</si>
  <si>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</si>
  <si>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</si>
  <si>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</si>
  <si>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</si>
  <si>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</si>
  <si>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</si>
  <si>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</si>
  <si>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</si>
  <si>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</si>
  <si>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</si>
  <si>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</si>
  <si>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</si>
  <si>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</si>
  <si>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</si>
  <si>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</si>
  <si>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</si>
  <si>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</si>
  <si>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</si>
  <si>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</si>
  <si>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</si>
  <si>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</si>
  <si>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</si>
  <si>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</si>
  <si>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</si>
  <si>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</si>
  <si>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</si>
  <si>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</si>
  <si>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</si>
  <si>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</si>
  <si>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</si>
  <si>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</si>
  <si>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</si>
  <si>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</si>
  <si>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</si>
  <si>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</si>
  <si>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</si>
  <si>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</si>
  <si>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</si>
  <si>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</si>
  <si>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</si>
  <si>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</si>
  <si>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</si>
  <si>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</si>
  <si>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</si>
  <si>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</si>
  <si>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</si>
  <si>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</si>
  <si>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</si>
  <si>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</si>
  <si>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</si>
  <si>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</si>
  <si>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</si>
  <si>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</si>
  <si>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</si>
  <si>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</si>
  <si>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</si>
  <si>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</si>
  <si>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</si>
  <si>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</si>
  <si>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</si>
  <si>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</si>
  <si>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</si>
  <si>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</si>
  <si>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</si>
  <si>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</si>
  <si>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</si>
  <si>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</si>
  <si>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</si>
  <si>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</si>
  <si>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</si>
  <si>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</si>
  <si>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</si>
  <si>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</si>
  <si>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</si>
  <si>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</si>
  <si>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</si>
  <si>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</si>
  <si>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</si>
  <si>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</si>
  <si>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</si>
  <si>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</si>
  <si>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</si>
  <si>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</si>
  <si>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</si>
  <si>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</si>
  <si>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</si>
  <si>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</si>
  <si>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</si>
  <si>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</si>
  <si>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</si>
  <si>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</si>
  <si>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</si>
  <si>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</si>
  <si>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</si>
  <si>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</si>
  <si>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</si>
  <si>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</si>
  <si>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</si>
  <si>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</si>
  <si>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</si>
  <si>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</si>
  <si>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</si>
  <si>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</si>
  <si>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</si>
  <si>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</si>
  <si>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</si>
  <si>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</si>
  <si>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</si>
  <si>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</si>
  <si>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</si>
  <si>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</si>
  <si>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</si>
  <si>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</si>
  <si>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</si>
  <si>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</si>
  <si>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</si>
  <si>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</si>
  <si>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</si>
  <si>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</si>
  <si>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</si>
  <si>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</si>
  <si>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</si>
  <si>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</si>
  <si>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</si>
  <si>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</si>
  <si>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</si>
  <si>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</si>
  <si>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</si>
  <si>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</si>
  <si>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</si>
  <si>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</si>
  <si>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</si>
  <si>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</si>
  <si>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</si>
  <si>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</si>
  <si>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</si>
  <si>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</si>
  <si>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</si>
  <si>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</si>
  <si>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</si>
  <si>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</si>
  <si>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</si>
  <si>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</si>
  <si>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</si>
  <si>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</si>
  <si>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</si>
  <si>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</si>
  <si>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</si>
  <si>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</si>
  <si>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</si>
  <si>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</si>
  <si>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</si>
  <si>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</si>
  <si>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</si>
  <si>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</si>
  <si>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</si>
  <si>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</si>
  <si>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</si>
  <si>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</si>
  <si>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</si>
  <si>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</si>
  <si>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</si>
  <si>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</si>
  <si>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</si>
  <si>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</si>
  <si>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</si>
  <si>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</si>
  <si>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</si>
  <si>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</si>
  <si>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</si>
  <si>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</si>
  <si>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</si>
  <si>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</si>
  <si>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</si>
  <si>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</si>
  <si>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</si>
  <si>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</si>
  <si>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</si>
  <si>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</si>
  <si>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</si>
  <si>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</si>
  <si>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</si>
  <si>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</si>
  <si>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</si>
  <si>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</si>
  <si>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</si>
  <si>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</si>
  <si>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</si>
  <si>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</si>
  <si>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</si>
  <si>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</si>
  <si>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</si>
  <si>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</si>
  <si>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</si>
  <si>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</si>
  <si>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</si>
  <si>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</si>
  <si>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</si>
  <si>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</si>
  <si>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</si>
  <si>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</si>
  <si>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</si>
  <si>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</si>
  <si>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</si>
  <si>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</si>
  <si>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</si>
  <si>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</si>
  <si>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</si>
  <si>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</si>
  <si>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</si>
  <si>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</si>
  <si>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</si>
  <si>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</si>
  <si>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</si>
  <si>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</si>
  <si>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</si>
  <si>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</si>
  <si>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</si>
  <si>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</si>
  <si>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</si>
  <si>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</si>
  <si>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</si>
  <si>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</si>
  <si>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</si>
  <si>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</si>
  <si>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</si>
  <si>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</si>
  <si>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</si>
  <si>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</si>
  <si>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</si>
  <si>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</si>
  <si>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</si>
  <si>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</si>
  <si>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</si>
  <si>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</si>
  <si>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</si>
  <si>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</si>
  <si>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</si>
  <si>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</si>
  <si>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</si>
  <si>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</si>
  <si>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</si>
  <si>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</si>
  <si>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</si>
  <si>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</si>
  <si>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</si>
  <si>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</si>
  <si>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</si>
  <si>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</si>
  <si>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</si>
  <si>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</si>
  <si>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</si>
  <si>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</si>
  <si>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</si>
  <si>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</si>
  <si>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</si>
  <si>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</si>
  <si>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</si>
  <si>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</si>
  <si>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</si>
  <si>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</si>
  <si>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</si>
  <si>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</si>
  <si>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</si>
  <si>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</si>
  <si>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</si>
  <si>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</si>
  <si>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</si>
  <si>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</si>
  <si>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</si>
  <si>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</si>
  <si>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</si>
  <si>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</si>
  <si>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</si>
  <si>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</si>
  <si>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</si>
  <si>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</si>
  <si>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</si>
  <si>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</si>
  <si>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</si>
  <si>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</si>
  <si>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</si>
  <si>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</si>
  <si>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</si>
  <si>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</si>
  <si>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</si>
  <si>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</si>
  <si>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</si>
  <si>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</si>
  <si>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</si>
  <si>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</si>
  <si>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</si>
  <si>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</si>
  <si>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</si>
  <si>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</si>
  <si>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</si>
  <si>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</si>
  <si>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</si>
  <si>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</si>
  <si>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</si>
  <si>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</si>
  <si>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</si>
  <si>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</si>
  <si>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</si>
  <si>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</si>
  <si>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</si>
  <si>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</si>
  <si>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</si>
  <si>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</si>
  <si>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</si>
  <si>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</si>
  <si>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</si>
  <si>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</si>
  <si>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</si>
  <si>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</si>
  <si>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</si>
  <si>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</si>
  <si>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</si>
  <si>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</si>
  <si>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</si>
  <si>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</si>
  <si>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</si>
  <si>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</si>
  <si>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</si>
  <si>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</si>
  <si>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</si>
  <si>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</si>
  <si>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</si>
  <si>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</si>
  <si>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</si>
  <si>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</si>
  <si>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</si>
  <si>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</si>
  <si>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</si>
  <si>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</si>
  <si>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</si>
  <si>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</si>
  <si>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</si>
  <si>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</si>
  <si>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</si>
  <si>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</si>
  <si>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</si>
  <si>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</si>
  <si>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</si>
  <si>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</si>
  <si>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</si>
  <si>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</si>
  <si>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</si>
  <si>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</si>
  <si>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</si>
  <si>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</si>
  <si>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</si>
  <si>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</si>
  <si>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</si>
  <si>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</si>
  <si>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</si>
  <si>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</si>
  <si>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</si>
  <si>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</si>
  <si>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</si>
  <si>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</si>
  <si>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</si>
  <si>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</si>
  <si>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</si>
  <si>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</si>
  <si>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</si>
  <si>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</si>
  <si>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</si>
  <si>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</si>
  <si>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</si>
  <si>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</si>
  <si>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</si>
  <si>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</si>
  <si>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</si>
  <si>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</si>
  <si>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</si>
  <si>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</si>
  <si>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</si>
  <si>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</si>
  <si>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</si>
  <si>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</si>
  <si>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</si>
  <si>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</si>
  <si>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</si>
  <si>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</si>
  <si>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</si>
  <si>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</si>
  <si>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</si>
  <si>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</si>
  <si>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</si>
  <si>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</si>
  <si>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</si>
  <si>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</si>
  <si>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</si>
  <si>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</si>
  <si>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</si>
  <si>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</si>
  <si>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</si>
  <si>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</si>
  <si>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</si>
  <si>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</si>
  <si>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</si>
  <si>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</si>
  <si>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</si>
  <si>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</si>
  <si>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</si>
  <si>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</si>
  <si>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</si>
  <si>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</si>
  <si>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</si>
  <si>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</si>
  <si>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</si>
  <si>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</si>
  <si>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</si>
  <si>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</si>
  <si>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</si>
  <si>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</si>
  <si>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</si>
  <si>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</si>
  <si>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</si>
  <si>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</si>
  <si>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</si>
  <si>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</si>
  <si>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</si>
  <si>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</si>
  <si>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</si>
  <si>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</si>
  <si>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</si>
  <si>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</si>
  <si>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</si>
  <si>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</si>
  <si>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</si>
  <si>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</si>
  <si>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</si>
  <si>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</si>
  <si>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</si>
  <si>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</si>
  <si>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</si>
  <si>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</si>
  <si>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</si>
  <si>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</si>
  <si>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</si>
  <si>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</si>
  <si>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</si>
  <si>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</si>
  <si>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</si>
  <si>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</si>
  <si>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</si>
  <si>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</si>
  <si>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</si>
  <si>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</si>
  <si>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</si>
  <si>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</si>
  <si>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</si>
  <si>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</si>
  <si>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</si>
  <si>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</si>
  <si>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</si>
  <si>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</si>
  <si>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</si>
  <si>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</si>
  <si>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</si>
  <si>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</si>
  <si>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</si>
  <si>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</si>
  <si>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</si>
  <si>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</si>
  <si>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</si>
  <si>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</si>
  <si>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</si>
  <si>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</si>
  <si>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</si>
  <si>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</si>
  <si>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</si>
  <si>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</si>
  <si>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</si>
  <si>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</si>
  <si>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</si>
  <si>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</si>
  <si>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</si>
  <si>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</si>
  <si>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</si>
  <si>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</si>
  <si>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</si>
  <si>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</si>
  <si>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</si>
  <si>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</si>
  <si>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</si>
  <si>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</si>
  <si>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</si>
  <si>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</si>
  <si>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</si>
  <si>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</si>
  <si>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</si>
  <si>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</si>
  <si>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</si>
  <si>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</si>
  <si>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</si>
  <si>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</si>
  <si>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</si>
  <si>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</si>
  <si>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</si>
  <si>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</si>
  <si>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</si>
  <si>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</si>
  <si>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</si>
  <si>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</si>
  <si>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</si>
  <si>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</si>
  <si>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</si>
  <si>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</si>
  <si>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</si>
  <si>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</si>
  <si>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</si>
  <si>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</si>
  <si>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</si>
  <si>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</si>
  <si>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</si>
  <si>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</si>
  <si>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</si>
  <si>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</si>
  <si>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</si>
  <si>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</si>
  <si>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</si>
  <si>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</si>
  <si>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</si>
  <si>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</si>
  <si>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</si>
  <si>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</si>
  <si>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</si>
  <si>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</si>
  <si>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</si>
  <si>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</si>
  <si>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</si>
  <si>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</si>
  <si>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</si>
  <si>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</si>
  <si>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</si>
  <si>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</si>
  <si>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</si>
  <si>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</si>
  <si>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</si>
  <si>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</si>
  <si>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</si>
  <si>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</si>
  <si>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</si>
  <si>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</si>
  <si>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</si>
  <si>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</si>
  <si>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</si>
  <si>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</si>
  <si>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</si>
  <si>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</si>
  <si>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</si>
  <si>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</si>
  <si>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</si>
  <si>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</si>
  <si>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</si>
  <si>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</si>
  <si>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</si>
  <si>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</si>
  <si>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</si>
  <si>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</si>
  <si>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</si>
  <si>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</si>
  <si>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</si>
  <si>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</si>
  <si>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</si>
  <si>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</si>
  <si>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</si>
  <si>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</si>
  <si>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</si>
  <si>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</si>
  <si>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</si>
  <si>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</si>
  <si>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</si>
  <si>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</si>
  <si>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</si>
  <si>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</si>
  <si>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</si>
  <si>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</si>
  <si>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</si>
  <si>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</si>
  <si>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</si>
  <si>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</si>
  <si>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</si>
  <si>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</si>
  <si>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</si>
  <si>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</si>
  <si>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</si>
  <si>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</si>
  <si>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</si>
  <si>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</si>
  <si>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</si>
  <si>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</si>
  <si>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</si>
  <si>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</si>
  <si>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</si>
  <si>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</si>
  <si>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</si>
  <si>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</si>
  <si>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</si>
  <si>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</si>
  <si>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</si>
  <si>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</si>
  <si>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</si>
  <si>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</si>
  <si>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</si>
  <si>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</si>
  <si>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</si>
  <si>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</si>
  <si>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</si>
  <si>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</si>
  <si>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</si>
  <si>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</si>
  <si>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</si>
  <si>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</si>
  <si>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</si>
  <si>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</si>
  <si>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</si>
  <si>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</si>
  <si>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</si>
  <si>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</si>
  <si>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</si>
  <si>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</si>
  <si>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</si>
  <si>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</si>
  <si>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</si>
  <si>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ＭＳ Ｐゴシック"/>
        <family val="2"/>
        <scheme val="minor"/>
      </rPr>
      <t>A</t>
    </r>
    <r>
      <rPr>
        <sz val="11"/>
        <rFont val="SimSun"/>
        <family val="2"/>
      </rPr>
      <t xml:space="preserve"> 列输入号码（</t>
    </r>
    <r>
      <rPr>
        <sz val="11"/>
        <rFont val="ＭＳ Ｐゴシック"/>
        <family val="2"/>
        <scheme val="minor"/>
      </rPr>
      <t>B、C、E、F、G、I</t>
    </r>
    <r>
      <rPr>
        <sz val="11"/>
        <rFont val="SimSun"/>
        <family val="2"/>
      </rPr>
      <t xml:space="preserve"> 和 </t>
    </r>
    <r>
      <rPr>
        <sz val="11"/>
        <rFont val="ＭＳ Ｐゴシック"/>
        <family val="2"/>
        <scheme val="minor"/>
      </rPr>
      <t>J</t>
    </r>
    <r>
      <rPr>
        <sz val="11"/>
        <rFont val="SimSun"/>
        <family val="2"/>
      </rPr>
      <t xml:space="preserve"> 列将自动填入）。</t>
    </r>
    <r>
      <rPr>
        <sz val="11"/>
        <rFont val="ＭＳ Ｐゴシック"/>
        <family val="2"/>
        <scheme val="minor"/>
      </rPr>
      <t>D</t>
    </r>
    <r>
      <rPr>
        <sz val="11"/>
        <rFont val="SimSun"/>
        <family val="2"/>
      </rPr>
      <t xml:space="preserve"> 列将变为灰色。
选项 </t>
    </r>
    <r>
      <rPr>
        <sz val="11"/>
        <rFont val="ＭＳ Ｐゴシック"/>
        <family val="2"/>
        <scheme val="minor"/>
      </rPr>
      <t>B</t>
    </r>
    <r>
      <rPr>
        <sz val="11"/>
        <rFont val="SimSun"/>
        <family val="2"/>
      </rPr>
      <t xml:space="preserve">：如果您有金属和冶炼厂查找名称组合，则完成以下步骤：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 从 </t>
    </r>
    <r>
      <rPr>
        <sz val="11"/>
        <rFont val="ＭＳ Ｐゴシック"/>
        <family val="2"/>
        <scheme val="minor"/>
      </rPr>
      <t>C</t>
    </r>
    <r>
      <rPr>
        <sz val="11"/>
        <rFont val="SimSun"/>
        <family val="2"/>
      </rPr>
      <t xml:space="preserve"> 列的下拉菜单中选择
选项 </t>
    </r>
    <r>
      <rPr>
        <sz val="11"/>
        <rFont val="ＭＳ Ｐゴシック"/>
        <family val="2"/>
        <scheme val="minor"/>
      </rPr>
      <t>C</t>
    </r>
    <r>
      <rPr>
        <sz val="11"/>
        <rFont val="SimSun"/>
        <family val="2"/>
      </rPr>
      <t xml:space="preserve">：如果您有金属和冶炼厂名称组合，则完成以下步骤：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：在“冶炼厂查找”下拉菜单中选择“冶炼厂未列出”，然后填写 </t>
    </r>
    <r>
      <rPr>
        <sz val="11"/>
        <rFont val="ＭＳ Ｐゴシック"/>
        <family val="2"/>
        <scheme val="minor"/>
      </rPr>
      <t>D</t>
    </r>
    <r>
      <rPr>
        <sz val="11"/>
        <rFont val="SimSun"/>
        <family val="2"/>
      </rPr>
      <t xml:space="preserve"> 和 </t>
    </r>
    <r>
      <rPr>
        <sz val="11"/>
        <rFont val="ＭＳ Ｐゴシック"/>
        <family val="2"/>
        <scheme val="minor"/>
      </rPr>
      <t>E</t>
    </r>
    <r>
      <rPr>
        <sz val="11"/>
        <rFont val="SimSun"/>
        <family val="2"/>
      </rPr>
      <t xml:space="preserve"> 列
步骤 </t>
    </r>
    <r>
      <rPr>
        <sz val="11"/>
        <rFont val="ＭＳ Ｐゴシック"/>
        <family val="2"/>
        <scheme val="minor"/>
      </rPr>
      <t>3</t>
    </r>
    <r>
      <rPr>
        <sz val="11"/>
        <rFont val="SimSun"/>
        <family val="2"/>
      </rPr>
      <t xml:space="preserve">. 在 </t>
    </r>
    <r>
      <rPr>
        <sz val="11"/>
        <rFont val="ＭＳ Ｐゴシック"/>
        <family val="2"/>
        <scheme val="minor"/>
      </rPr>
      <t>H</t>
    </r>
    <r>
      <rPr>
        <sz val="11"/>
        <rFont val="SimSun"/>
        <family val="2"/>
      </rPr>
      <t xml:space="preserve"> 列到 </t>
    </r>
    <r>
      <rPr>
        <sz val="11"/>
        <rFont val="ＭＳ Ｐゴシック"/>
        <family val="2"/>
        <scheme val="minor"/>
      </rPr>
      <t>Q</t>
    </r>
    <r>
      <rPr>
        <sz val="11"/>
        <rFont val="SimSun"/>
        <family val="2"/>
      </rPr>
      <t xml:space="preserve"> 列输入所有现有的冶炼厂信息
(</t>
    </r>
    <r>
      <rPr>
        <sz val="11"/>
        <rFont val="ＭＳ Ｐゴシック"/>
        <family val="2"/>
        <scheme val="minor"/>
      </rPr>
      <t>*</t>
    </r>
    <r>
      <rPr>
        <sz val="11"/>
        <rFont val="SimSun"/>
        <family val="2"/>
      </rPr>
      <t>) 必填字段以星号表示。
(</t>
    </r>
    <r>
      <rPr>
        <sz val="11"/>
        <rFont val="ＭＳ Ｐゴシック"/>
        <family val="2"/>
        <scheme val="minor"/>
      </rPr>
      <t>1</t>
    </r>
    <r>
      <rPr>
        <sz val="11"/>
        <rFont val="SimSun"/>
        <family val="2"/>
      </rPr>
      <t xml:space="preserve">) 当“冶炼厂查找”=“冶炼厂未列出”时，需要输入
注：可结合使用选项 </t>
    </r>
    <r>
      <rPr>
        <sz val="11"/>
        <rFont val="ＭＳ Ｐゴシック"/>
        <family val="2"/>
        <scheme val="minor"/>
      </rPr>
      <t>A、B</t>
    </r>
    <r>
      <rPr>
        <sz val="11"/>
        <rFont val="SimSun"/>
        <family val="2"/>
      </rPr>
      <t xml:space="preserve"> 和 </t>
    </r>
    <r>
      <rPr>
        <sz val="11"/>
        <rFont val="ＭＳ Ｐゴシック"/>
        <family val="2"/>
        <scheme val="minor"/>
      </rPr>
      <t xml:space="preserve">C </t>
    </r>
    <r>
      <rPr>
        <sz val="11"/>
        <rFont val="SimSun"/>
        <family val="2"/>
      </rPr>
      <t xml:space="preserve">来填写冶炼厂目录。请勿更改自动填写的单元格。应通过联系 </t>
    </r>
    <r>
      <rPr>
        <sz val="11"/>
        <rFont val="ＭＳ Ｐゴシック"/>
        <family val="2"/>
        <scheme val="minor"/>
      </rPr>
      <t>RMI@ResponsibleBusiness.org</t>
    </r>
    <r>
      <rPr>
        <sz val="11"/>
        <rFont val="SimSun"/>
        <family val="2"/>
      </rPr>
      <t xml:space="preserve">，向 </t>
    </r>
    <r>
      <rPr>
        <sz val="11"/>
        <rFont val="ＭＳ Ｐゴシック"/>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</si>
  <si>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</si>
  <si>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</si>
  <si>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</si>
  <si>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</si>
  <si>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</si>
  <si>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</si>
  <si>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</si>
  <si>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</si>
  <si>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</si>
  <si>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</si>
  <si>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</si>
  <si>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</si>
  <si>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</si>
  <si>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</si>
  <si>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</si>
  <si>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</si>
  <si>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</si>
  <si>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</si>
  <si>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</si>
  <si>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</si>
  <si>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</si>
  <si>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</si>
  <si>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</si>
  <si>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</si>
  <si>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</si>
  <si>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</si>
  <si>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</si>
  <si>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</si>
  <si>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</si>
  <si>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</si>
  <si>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</si>
  <si>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</si>
  <si>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</si>
  <si>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</si>
  <si>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</si>
  <si>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</si>
  <si>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</si>
  <si>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</si>
  <si>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</si>
  <si>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</si>
  <si>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</si>
  <si>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</si>
  <si>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</si>
  <si>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</si>
  <si>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</si>
  <si>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</si>
  <si>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</si>
  <si>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</si>
  <si>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</si>
  <si>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</si>
  <si>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</si>
  <si>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</si>
  <si>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</si>
  <si>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</si>
  <si>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</si>
  <si>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</si>
  <si>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</si>
  <si>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</si>
  <si>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</si>
  <si>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</si>
  <si>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</si>
  <si>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</si>
  <si>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</si>
  <si>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</si>
  <si>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</si>
  <si>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</si>
  <si>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</si>
  <si>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</si>
  <si>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</si>
  <si>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</si>
  <si>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</si>
  <si>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</si>
  <si>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</si>
  <si>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</si>
  <si>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</si>
  <si>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</si>
  <si>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</si>
  <si>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</si>
  <si>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</si>
  <si>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</si>
  <si>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</si>
  <si>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</si>
  <si>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</si>
  <si>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</si>
  <si>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</si>
  <si>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</si>
  <si>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</si>
  <si>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</si>
  <si>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</si>
  <si>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</si>
  <si>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</si>
  <si>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</si>
  <si>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</si>
  <si>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</si>
  <si>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</si>
  <si>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</si>
  <si>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</si>
  <si>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</si>
  <si>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</si>
  <si>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</si>
  <si>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</si>
  <si>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</si>
  <si>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</si>
  <si>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</si>
  <si>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</si>
  <si>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</si>
  <si>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</si>
  <si>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</si>
  <si>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</si>
  <si>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</si>
  <si>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</si>
  <si>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</si>
  <si>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</si>
  <si>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</si>
  <si>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</si>
  <si>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</si>
  <si>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</si>
  <si>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</si>
  <si>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</si>
  <si>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</si>
  <si>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</si>
  <si>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</si>
  <si>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</si>
  <si>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</si>
  <si>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</si>
  <si>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</si>
  <si>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</si>
  <si>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</si>
  <si>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</si>
  <si>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</si>
  <si>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</si>
  <si>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</si>
  <si>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</si>
  <si>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</si>
  <si>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</si>
  <si>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</si>
  <si>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</si>
  <si>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</si>
  <si>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</si>
  <si>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</si>
  <si>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</si>
  <si>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</si>
  <si>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</si>
  <si>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</si>
  <si>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</si>
  <si>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</si>
  <si>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</si>
  <si>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</si>
  <si>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</si>
  <si>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</si>
  <si>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</si>
  <si>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</si>
  <si>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</si>
  <si>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</si>
  <si>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</si>
  <si>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</si>
  <si>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</si>
  <si>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</si>
  <si>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</si>
  <si>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</si>
  <si>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</si>
  <si>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</si>
  <si>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</si>
  <si>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</si>
  <si>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</si>
  <si>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</si>
  <si>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</si>
  <si>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</si>
  <si>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</si>
  <si>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</si>
  <si>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</si>
  <si>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</si>
  <si>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</si>
  <si>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</si>
  <si>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</si>
  <si>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</si>
  <si>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</si>
  <si>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</si>
  <si>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</si>
  <si>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</si>
  <si>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</si>
  <si>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</si>
  <si>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</si>
  <si>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</si>
  <si>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</si>
  <si>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</si>
  <si>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</si>
  <si>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</si>
  <si>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</si>
  <si>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</si>
  <si>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</si>
  <si>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</si>
  <si>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</si>
  <si>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</si>
  <si>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</si>
  <si>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</si>
  <si>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</si>
  <si>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</si>
  <si>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</si>
  <si>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</si>
  <si>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</si>
  <si>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</si>
  <si>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</si>
  <si>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</si>
  <si>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</si>
  <si>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</si>
  <si>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</si>
  <si>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</si>
  <si>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</si>
  <si>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</si>
  <si>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</si>
  <si>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</si>
  <si>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</si>
  <si>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</si>
  <si>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</si>
  <si>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</si>
  <si>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</si>
  <si>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</si>
  <si>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</si>
  <si>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</si>
  <si>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</si>
  <si>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</si>
  <si>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</si>
  <si>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</si>
  <si>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</si>
  <si>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</si>
  <si>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</si>
  <si>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</si>
  <si>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</si>
  <si>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</si>
  <si>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</si>
  <si>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</si>
  <si>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</si>
  <si>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</si>
  <si>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</si>
  <si>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</si>
  <si>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</si>
  <si>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</si>
  <si>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</si>
  <si>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</si>
  <si>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</si>
  <si>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</si>
  <si>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</si>
  <si>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</si>
  <si>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</si>
  <si>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</si>
  <si>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</si>
  <si>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</si>
  <si>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</si>
  <si>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</si>
  <si>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</si>
  <si>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</si>
  <si>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</si>
  <si>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</si>
  <si>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</si>
  <si>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</si>
  <si>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</si>
  <si>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</si>
  <si>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</si>
  <si>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</si>
  <si>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</si>
  <si>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</si>
  <si>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</si>
  <si>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</si>
  <si>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</si>
  <si>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</si>
  <si>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</si>
  <si>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</si>
  <si>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</si>
  <si>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</si>
  <si>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</si>
  <si>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</si>
  <si>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</si>
  <si>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</si>
  <si>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</si>
  <si>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</si>
  <si>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</si>
  <si>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</si>
  <si>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</si>
  <si>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</si>
  <si>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</si>
  <si>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</si>
  <si>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</si>
  <si>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</si>
  <si>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</si>
  <si>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</si>
  <si>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</si>
  <si>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</si>
  <si>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</si>
  <si>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</si>
  <si>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</si>
  <si>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</si>
  <si>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</si>
  <si>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</si>
  <si>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</si>
  <si>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</si>
  <si>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</si>
  <si>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</si>
  <si>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</si>
  <si>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</si>
  <si>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</si>
  <si>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</si>
  <si>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</si>
  <si>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</si>
  <si>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</si>
  <si>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</si>
  <si>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</si>
  <si>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</si>
  <si>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</si>
  <si>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</si>
  <si>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</si>
  <si>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</si>
  <si>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</si>
  <si>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</si>
  <si>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</si>
  <si>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</si>
  <si>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</si>
  <si>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</si>
  <si>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</si>
  <si>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</si>
  <si>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</si>
  <si>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</si>
  <si>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</si>
  <si>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</si>
  <si>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</si>
  <si>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</si>
  <si>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</si>
  <si>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</si>
  <si>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</si>
  <si>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</si>
  <si>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</si>
  <si>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</si>
  <si>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</si>
  <si>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</si>
  <si>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</si>
  <si>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</si>
  <si>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</si>
  <si>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</si>
  <si>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</si>
  <si>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</si>
  <si>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</si>
  <si>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</si>
  <si>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</si>
  <si>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</si>
  <si>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</si>
  <si>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</si>
  <si>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</si>
  <si>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</si>
  <si>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</si>
  <si>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</si>
  <si>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</si>
  <si>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</si>
  <si>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</si>
  <si>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</si>
  <si>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</si>
  <si>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</si>
  <si>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</si>
  <si>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</si>
  <si>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</si>
  <si>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</si>
  <si>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</si>
  <si>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</si>
  <si>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</si>
  <si>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</si>
  <si>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</si>
  <si>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</si>
  <si>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</si>
  <si>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</si>
  <si>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</si>
  <si>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</si>
  <si>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</si>
  <si>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</si>
  <si>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</si>
  <si>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</si>
  <si>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</si>
  <si>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</si>
  <si>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</si>
  <si>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</si>
  <si>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</si>
  <si>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</si>
  <si>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</si>
  <si>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</si>
  <si>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</si>
  <si>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</si>
  <si>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</si>
  <si>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</si>
  <si>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</si>
  <si>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</si>
  <si>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</si>
  <si>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</si>
  <si>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</si>
  <si>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</si>
  <si>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</si>
  <si>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</si>
  <si>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</si>
  <si>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</si>
  <si>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</si>
  <si>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</si>
  <si>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</si>
  <si>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</si>
  <si>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</si>
  <si>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</si>
  <si>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</si>
  <si>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</si>
  <si>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</si>
  <si>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</si>
  <si>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</si>
  <si>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</si>
  <si>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</si>
  <si>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</si>
  <si>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</si>
  <si>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</si>
  <si>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</si>
  <si>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</si>
  <si>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</si>
  <si>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</si>
  <si>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</si>
  <si>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</si>
  <si>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</si>
  <si>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</si>
  <si>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</si>
  <si>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</si>
  <si>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</si>
  <si>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</si>
  <si>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</si>
  <si>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</si>
  <si>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</si>
  <si>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</si>
  <si>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</si>
  <si>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</si>
  <si>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</si>
  <si>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</si>
  <si>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</si>
  <si>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</si>
  <si>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</si>
  <si>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</si>
  <si>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</si>
  <si>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</si>
  <si>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</si>
  <si>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</si>
  <si>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</si>
  <si>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</si>
  <si>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</si>
  <si>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</si>
  <si>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</si>
  <si>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</si>
  <si>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</si>
  <si>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</si>
  <si>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</si>
  <si>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</si>
  <si>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</si>
  <si>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</si>
  <si>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</si>
  <si>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</si>
  <si>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</si>
  <si>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</si>
  <si>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</si>
  <si>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</si>
  <si>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</si>
  <si>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</si>
  <si>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</si>
  <si>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</si>
  <si>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</si>
  <si>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</si>
  <si>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</si>
  <si>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</si>
  <si>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</si>
  <si>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</si>
  <si>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</si>
  <si>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</si>
  <si>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</si>
  <si>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</si>
  <si>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</si>
  <si>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</si>
  <si>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</si>
  <si>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</si>
  <si>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</si>
  <si>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</si>
  <si>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</si>
  <si>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</si>
  <si>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</si>
  <si>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</si>
  <si>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</si>
  <si>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</si>
  <si>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</si>
  <si>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</si>
  <si>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</si>
  <si>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</si>
  <si>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</si>
  <si>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</si>
  <si>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</si>
  <si>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</si>
  <si>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</si>
  <si>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</si>
  <si>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</si>
  <si>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</si>
  <si>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</si>
  <si>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</si>
  <si>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</si>
  <si>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</si>
  <si>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</si>
  <si>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</si>
  <si>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</si>
  <si>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</si>
  <si>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</si>
  <si>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</si>
  <si>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</si>
  <si>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</si>
  <si>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</si>
  <si>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</si>
  <si>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</si>
  <si>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</si>
  <si>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</si>
  <si>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</si>
  <si>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</si>
  <si>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</si>
  <si>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</si>
  <si>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</si>
  <si>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</si>
  <si>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</si>
  <si>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</si>
  <si>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</si>
  <si>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</si>
  <si>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</si>
  <si>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</si>
  <si>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</si>
  <si>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</si>
  <si>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</si>
  <si>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</si>
  <si>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</si>
  <si>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</si>
  <si>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</si>
  <si>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</si>
  <si>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</si>
  <si>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</si>
  <si>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</si>
  <si>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</si>
  <si>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</si>
  <si>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</si>
  <si>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</si>
  <si>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</si>
  <si>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</si>
  <si>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</si>
  <si>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</si>
  <si>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</si>
  <si>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</si>
  <si>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</si>
  <si>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</si>
  <si>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</si>
  <si>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</si>
  <si>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</si>
  <si>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</si>
  <si>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</si>
  <si>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</si>
  <si>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</si>
  <si>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</si>
  <si>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</si>
  <si>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</si>
  <si>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</si>
  <si>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</si>
  <si>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</si>
  <si>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</si>
  <si>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</si>
  <si>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</si>
  <si>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</si>
  <si>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</si>
  <si>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</si>
  <si>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</si>
  <si>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</si>
  <si>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</si>
  <si>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</si>
  <si>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</si>
  <si>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</si>
  <si>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</si>
  <si>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</si>
  <si>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</si>
  <si>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</si>
  <si>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</si>
  <si>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</si>
  <si>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</si>
  <si>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</si>
  <si>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</si>
  <si>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</si>
  <si>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</si>
  <si>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</si>
  <si>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</si>
  <si>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</si>
  <si>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</si>
  <si>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</si>
  <si>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</si>
  <si>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</si>
  <si>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</si>
  <si>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</si>
  <si>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</si>
  <si>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</si>
  <si>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</si>
  <si>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</si>
  <si>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</si>
  <si>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</si>
  <si>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</si>
  <si>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</si>
  <si>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</si>
  <si>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</si>
  <si>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</si>
  <si>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</si>
  <si>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</si>
  <si>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</si>
  <si>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</si>
  <si>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</si>
  <si>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</si>
  <si>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</si>
  <si>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</si>
  <si>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</si>
  <si>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</si>
  <si>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</si>
  <si>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</si>
  <si>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</si>
  <si>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</si>
  <si>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</si>
  <si>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</si>
  <si>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</si>
  <si>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</si>
  <si>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</si>
  <si>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</si>
  <si>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</si>
  <si>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</si>
  <si>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</si>
  <si>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</si>
  <si>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</si>
  <si>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</si>
  <si>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</si>
  <si>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</si>
  <si>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</si>
  <si>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</si>
  <si>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</si>
  <si>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</si>
  <si>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</si>
  <si>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</si>
  <si>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</si>
  <si>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</si>
  <si>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</si>
  <si>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</si>
  <si>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</si>
  <si>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</si>
  <si>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</si>
  <si>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</si>
  <si>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</si>
  <si>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</si>
  <si>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</si>
  <si>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</si>
  <si>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</si>
  <si>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</si>
  <si>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</si>
  <si>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</si>
  <si>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</si>
  <si>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</si>
  <si>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</si>
  <si>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</si>
  <si>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</si>
  <si>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</si>
  <si>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</si>
  <si>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</si>
  <si>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</si>
  <si>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</si>
  <si>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</si>
  <si>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</si>
  <si>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</si>
  <si>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</si>
  <si>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</si>
  <si>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</si>
  <si>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</si>
  <si>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</si>
  <si>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</si>
  <si>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</si>
  <si>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</si>
  <si>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</si>
  <si>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</si>
  <si>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</si>
  <si>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</si>
  <si>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</si>
  <si>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</si>
  <si>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</si>
  <si>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</si>
  <si>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</si>
  <si>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</si>
  <si>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</si>
  <si>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</si>
  <si>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</si>
  <si>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</si>
  <si>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</si>
  <si>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</si>
  <si>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</si>
  <si>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</si>
  <si>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</si>
  <si>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</si>
  <si>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</si>
  <si>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</si>
  <si>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</si>
  <si>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</si>
  <si>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</si>
  <si>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</si>
  <si>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</si>
  <si>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</si>
  <si>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</si>
  <si>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</si>
  <si>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</si>
  <si>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</si>
  <si>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</si>
  <si>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</si>
  <si>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</si>
  <si>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</si>
  <si>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</si>
  <si>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</si>
  <si>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</si>
  <si>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</si>
  <si>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</si>
  <si>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</si>
  <si>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</si>
  <si>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</si>
  <si>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</si>
  <si>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</si>
  <si>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</si>
  <si>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</si>
  <si>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</si>
  <si>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</si>
  <si>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</si>
  <si>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</si>
  <si>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</si>
  <si>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</si>
  <si>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</si>
  <si>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</si>
  <si>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</si>
  <si>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</si>
  <si>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</si>
  <si>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</si>
  <si>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</si>
  <si>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</si>
  <si>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</si>
  <si>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</si>
  <si>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</si>
  <si>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</si>
  <si>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</si>
  <si>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</si>
  <si>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</si>
  <si>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</si>
  <si>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</si>
  <si>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</si>
  <si>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</si>
  <si>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</si>
  <si>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</si>
  <si>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</si>
  <si>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</si>
  <si>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</si>
  <si>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</si>
  <si>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</si>
  <si>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</si>
  <si>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</si>
  <si>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</si>
  <si>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</si>
  <si>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</si>
  <si>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</si>
  <si>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</si>
  <si>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</si>
  <si>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</si>
  <si>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</si>
  <si>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</si>
  <si>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</si>
  <si>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</si>
  <si>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</si>
  <si>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</si>
  <si>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</si>
  <si>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</si>
  <si>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</si>
  <si>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</si>
  <si>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</si>
  <si>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</si>
  <si>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</si>
  <si>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</si>
  <si>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</si>
  <si>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</si>
  <si>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</si>
  <si>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</si>
  <si>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</si>
  <si>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</si>
  <si>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</si>
  <si>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</si>
  <si>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</si>
  <si>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</si>
  <si>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</si>
  <si>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</si>
  <si>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</si>
  <si>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</si>
  <si>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</si>
  <si>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</si>
  <si>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</si>
  <si>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</si>
  <si>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</si>
  <si>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</si>
  <si>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</si>
  <si>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</si>
  <si>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</si>
  <si>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</si>
  <si>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</si>
  <si>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</si>
  <si>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</si>
  <si>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</si>
  <si>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</si>
  <si>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</si>
  <si>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</si>
  <si>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</si>
  <si>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</si>
  <si>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</si>
  <si>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</si>
  <si>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</si>
  <si>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</si>
  <si>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</si>
  <si>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</si>
  <si>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</si>
  <si>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</si>
  <si>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</si>
  <si>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</si>
  <si>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</si>
  <si>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</si>
  <si>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</si>
  <si>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</si>
  <si>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</si>
  <si>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</si>
  <si>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</si>
  <si>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</si>
  <si>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</si>
  <si>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</si>
  <si>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</si>
  <si>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</si>
  <si>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</si>
  <si>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</si>
  <si>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</si>
  <si>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</si>
  <si>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</si>
  <si>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</si>
  <si>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</si>
  <si>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</si>
  <si>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</si>
  <si>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</si>
  <si>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</si>
  <si>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</si>
  <si>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</si>
  <si>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</si>
  <si>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</si>
  <si>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</si>
  <si>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</si>
  <si>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</si>
  <si>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</si>
  <si>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</si>
  <si>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</si>
  <si>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</si>
  <si>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</si>
  <si>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</si>
  <si>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</si>
  <si>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</si>
  <si>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</si>
  <si>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</si>
  <si>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</si>
  <si>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</si>
  <si>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</si>
  <si>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</si>
  <si>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</si>
  <si>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</si>
  <si>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</si>
  <si>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</si>
  <si>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</si>
  <si>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</si>
  <si>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</si>
  <si>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</si>
  <si>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</si>
  <si>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</si>
  <si>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</si>
  <si>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</si>
  <si>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</si>
  <si>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</si>
  <si>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</si>
  <si>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</si>
  <si>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</si>
  <si>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</si>
  <si>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</si>
  <si>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</si>
  <si>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</si>
  <si>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</si>
  <si>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</si>
  <si>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</si>
  <si>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</si>
  <si>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</si>
  <si>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</si>
  <si>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</si>
  <si>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</si>
  <si>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</si>
  <si>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</si>
  <si>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</si>
  <si>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</si>
  <si>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</si>
  <si>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</si>
  <si>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</si>
  <si>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</si>
  <si>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</si>
  <si>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</si>
  <si>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</si>
  <si>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</si>
  <si>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</si>
  <si>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</si>
  <si>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</si>
  <si>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</si>
  <si>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</si>
  <si>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</si>
  <si>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</si>
  <si>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</si>
  <si>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</si>
  <si>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</si>
  <si>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</si>
  <si>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</si>
  <si>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</si>
  <si>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</si>
  <si>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</si>
  <si>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</si>
  <si>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</si>
  <si>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</si>
  <si>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</si>
  <si>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</si>
  <si>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</si>
  <si>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</si>
  <si>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</si>
  <si>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</si>
  <si>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</si>
  <si>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</si>
  <si>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</si>
  <si>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</si>
  <si>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</si>
  <si>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</si>
  <si>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</si>
  <si>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</si>
  <si>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</si>
  <si>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</si>
  <si>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</si>
  <si>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</si>
  <si>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</si>
  <si>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</si>
  <si>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</si>
  <si>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</si>
  <si>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</si>
  <si>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</si>
  <si>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</si>
  <si>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</si>
  <si>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</si>
  <si>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</si>
  <si>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</si>
  <si>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</si>
  <si>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</si>
  <si>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</si>
  <si>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</si>
  <si>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</si>
  <si>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</si>
  <si>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</si>
  <si>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</si>
  <si>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</si>
  <si>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</si>
  <si>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</si>
  <si>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</si>
  <si>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</si>
  <si>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</si>
  <si>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</si>
  <si>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</si>
  <si>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</si>
  <si>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</si>
  <si>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</si>
  <si>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</si>
  <si>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</si>
  <si>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</si>
  <si>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</si>
  <si>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</si>
  <si>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</si>
  <si>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</si>
  <si>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</si>
  <si>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</si>
  <si>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</si>
  <si>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</si>
  <si>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</si>
  <si>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</si>
  <si>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</si>
  <si>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</si>
  <si>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</si>
  <si>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</si>
  <si>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</si>
  <si>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</si>
  <si>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</si>
  <si>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</si>
  <si>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</si>
  <si>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</si>
  <si>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</si>
  <si>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</si>
  <si>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</si>
  <si>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</si>
  <si>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</si>
  <si>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</si>
  <si>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</si>
  <si>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</si>
  <si>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</si>
  <si>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</si>
  <si>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</si>
  <si>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</si>
  <si>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</si>
  <si>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</si>
  <si>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</si>
  <si>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</si>
  <si>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</si>
  <si>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</si>
  <si>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</si>
  <si>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</si>
  <si>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</si>
  <si>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</si>
  <si>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</si>
  <si>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</si>
  <si>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</si>
  <si>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</si>
  <si>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</si>
  <si>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</si>
  <si>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</si>
  <si>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</si>
  <si>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</si>
  <si>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</si>
  <si>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</si>
  <si>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</si>
  <si>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</si>
  <si>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</si>
  <si>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</si>
  <si>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</si>
  <si>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</si>
  <si>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</si>
  <si>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</si>
  <si>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</si>
  <si>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</si>
  <si>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</si>
  <si>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</si>
  <si>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</si>
  <si>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</si>
  <si>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</si>
  <si>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</si>
  <si>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</si>
  <si>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</si>
  <si>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</si>
  <si>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</si>
  <si>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</si>
  <si>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</si>
  <si>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</si>
  <si>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</si>
  <si>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</si>
  <si>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</si>
  <si>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</si>
  <si>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</si>
  <si>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</si>
  <si>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</si>
  <si>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</si>
  <si>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</si>
  <si>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</si>
  <si>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</si>
  <si>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</si>
  <si>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</si>
  <si>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</si>
  <si>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</si>
  <si>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</si>
  <si>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</si>
  <si>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</si>
  <si>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</si>
  <si>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</si>
  <si>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</si>
  <si>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</si>
  <si>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</si>
  <si>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</si>
  <si>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</si>
  <si>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</si>
  <si>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</si>
  <si>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</si>
  <si>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</si>
  <si>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</si>
  <si>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</si>
  <si>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</si>
  <si>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</si>
  <si>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</si>
  <si>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</si>
  <si>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</si>
  <si>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</si>
  <si>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</si>
  <si>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</si>
  <si>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</si>
  <si>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</si>
  <si>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</si>
  <si>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</si>
  <si>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</si>
  <si>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</si>
  <si>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</si>
  <si>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</si>
  <si>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</si>
  <si>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</si>
  <si>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</si>
  <si>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</si>
  <si>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</si>
  <si>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</si>
  <si>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</si>
  <si>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</si>
  <si>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</si>
  <si>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</si>
  <si>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</si>
  <si>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</si>
  <si>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</si>
  <si>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</si>
  <si>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</si>
  <si>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</si>
  <si>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</si>
  <si>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</si>
  <si>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</si>
  <si>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</si>
  <si>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</si>
  <si>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</si>
  <si>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</si>
  <si>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</si>
  <si>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</si>
  <si>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</si>
  <si>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</si>
  <si>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</si>
  <si>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</si>
  <si>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</si>
  <si>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</si>
  <si>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</si>
  <si>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</si>
  <si>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</si>
  <si>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</si>
  <si>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</si>
  <si>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</si>
  <si>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</si>
  <si>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</si>
  <si>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</si>
  <si>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</si>
  <si>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</si>
  <si>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</si>
  <si>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</si>
  <si>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</si>
  <si>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</si>
  <si>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</si>
  <si>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</si>
  <si>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</si>
  <si>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</si>
  <si>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</si>
  <si>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</si>
  <si>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</si>
  <si>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</si>
  <si>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</si>
  <si>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</si>
  <si>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</si>
  <si>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</si>
  <si>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</si>
  <si>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</si>
  <si>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</si>
  <si>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</si>
  <si>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</si>
  <si>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</si>
  <si>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</si>
  <si>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</si>
  <si>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</si>
  <si>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</si>
  <si>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</si>
  <si>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</si>
  <si>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</si>
  <si>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</si>
  <si>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</si>
  <si>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</si>
  <si>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</si>
  <si>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</si>
  <si>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</si>
  <si>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</si>
  <si>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</si>
  <si>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</si>
  <si>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</si>
  <si>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</si>
  <si>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</si>
  <si>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</si>
  <si>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</si>
  <si>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</si>
  <si>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</si>
  <si>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</si>
  <si>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</si>
  <si>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</si>
  <si>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</si>
  <si>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</si>
  <si>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</si>
  <si>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</si>
  <si>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</si>
  <si>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</si>
  <si>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</si>
  <si>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</si>
  <si>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</si>
  <si>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</si>
  <si>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</si>
  <si>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</si>
  <si>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</si>
  <si>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</si>
  <si>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</si>
  <si>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</si>
  <si>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</si>
  <si>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</si>
  <si>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</si>
  <si>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</si>
  <si>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</si>
  <si>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</si>
  <si>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</si>
  <si>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</si>
  <si>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</si>
  <si>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</si>
  <si>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</si>
  <si>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</si>
  <si>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</si>
  <si>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</si>
  <si>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</si>
  <si>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</si>
  <si>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</si>
  <si>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</si>
  <si>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</si>
  <si>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</si>
  <si>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</si>
  <si>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</si>
  <si>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</si>
  <si>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</si>
  <si>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</si>
  <si>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</si>
  <si>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</si>
  <si>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</si>
  <si>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</si>
  <si>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</si>
  <si>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</si>
  <si>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</si>
  <si>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</si>
  <si>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</si>
  <si>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</si>
  <si>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</si>
  <si>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</si>
  <si>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</si>
  <si>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</si>
  <si>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</si>
  <si>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</si>
  <si>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</si>
  <si>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</si>
  <si>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</si>
  <si>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</si>
  <si>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</si>
  <si>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</si>
  <si>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</si>
  <si>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</si>
  <si>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</si>
  <si>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</si>
  <si>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</si>
  <si>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</si>
  <si>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</si>
  <si>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</si>
  <si>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</si>
  <si>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</si>
  <si>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</si>
  <si>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</si>
  <si>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</si>
  <si>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</si>
  <si>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</si>
  <si>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</si>
  <si>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</si>
  <si>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</si>
  <si>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</si>
  <si>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</si>
  <si>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</si>
  <si>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</si>
  <si>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</si>
  <si>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</si>
  <si>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</si>
  <si>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</si>
  <si>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</si>
  <si>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</si>
  <si>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</si>
  <si>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</si>
  <si>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</si>
  <si>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</si>
  <si>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</si>
  <si>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</si>
  <si>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</si>
  <si>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</si>
  <si>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</si>
  <si>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</si>
  <si>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</si>
  <si>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</si>
  <si>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</si>
  <si>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</si>
  <si>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</si>
  <si>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</si>
  <si>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</si>
  <si>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</si>
  <si>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</si>
  <si>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</si>
  <si>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</si>
  <si>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</si>
  <si>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</si>
  <si>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</si>
  <si>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</si>
  <si>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</si>
  <si>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</si>
  <si>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</si>
  <si>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</si>
  <si>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</si>
  <si>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</si>
  <si>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</si>
  <si>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</si>
  <si>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</si>
  <si>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</si>
  <si>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</si>
  <si>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</si>
  <si>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</si>
  <si>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</si>
  <si>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</si>
  <si>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</si>
  <si>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</si>
  <si>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</si>
  <si>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</si>
  <si>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</si>
  <si>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</si>
  <si>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</si>
  <si>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</si>
  <si>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</si>
  <si>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</si>
  <si>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</si>
  <si>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</si>
  <si>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</si>
  <si>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</si>
  <si>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</si>
  <si>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</si>
  <si>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</si>
  <si>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</si>
  <si>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</si>
  <si>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</si>
  <si>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</si>
  <si>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</si>
  <si>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</si>
  <si>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</si>
  <si>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</si>
  <si>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</si>
  <si>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</si>
  <si>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</si>
  <si>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</si>
  <si>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</si>
  <si>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</si>
  <si>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</si>
  <si>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</si>
  <si>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</si>
  <si>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</si>
  <si>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</si>
  <si>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</si>
  <si>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</si>
  <si>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</si>
  <si>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</si>
  <si>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</si>
  <si>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</si>
  <si>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</si>
  <si>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</si>
  <si>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</si>
  <si>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</si>
  <si>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</si>
  <si>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</si>
  <si>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</si>
  <si>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</si>
  <si>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</si>
  <si>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</si>
  <si>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</si>
  <si>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</si>
  <si>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</si>
  <si>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</si>
  <si>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</si>
  <si>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</si>
  <si>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</si>
  <si>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</si>
  <si>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</si>
  <si>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</si>
  <si>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</si>
  <si>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</si>
  <si>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</si>
  <si>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</si>
  <si>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</si>
  <si>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</si>
  <si>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</si>
  <si>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</si>
  <si>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</si>
  <si>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</si>
  <si>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</si>
  <si>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</si>
  <si>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</si>
  <si>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</si>
  <si>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</si>
  <si>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</si>
  <si>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</si>
  <si>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</si>
  <si>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</si>
  <si>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</si>
  <si>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</si>
  <si>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</si>
  <si>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</si>
  <si>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</si>
  <si>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</si>
  <si>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</si>
  <si>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</si>
  <si>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</si>
  <si>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</si>
  <si>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</si>
  <si>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</si>
  <si>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</si>
  <si>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</si>
  <si>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</si>
  <si>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</si>
  <si>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</si>
  <si>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</si>
  <si>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</si>
  <si>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</si>
  <si>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</si>
  <si>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</si>
  <si>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</si>
  <si>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</si>
  <si>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</si>
  <si>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</si>
  <si>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</si>
  <si>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</si>
  <si>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</si>
  <si>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</si>
  <si>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</si>
  <si>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</si>
  <si>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</si>
  <si>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</si>
  <si>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</si>
  <si>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</si>
  <si>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</si>
  <si>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</si>
  <si>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</si>
  <si>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</si>
  <si>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</si>
  <si>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</si>
  <si>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</si>
  <si>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</si>
  <si>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</si>
  <si>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</si>
  <si>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</si>
  <si>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</si>
  <si>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</si>
  <si>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</si>
  <si>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</si>
  <si>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</si>
  <si>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</si>
  <si>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</si>
  <si>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</si>
  <si>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</si>
  <si>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</si>
  <si>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</si>
  <si>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</si>
  <si>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</si>
  <si>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</si>
  <si>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</si>
  <si>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</si>
  <si>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</si>
  <si>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</si>
  <si>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</si>
  <si>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</si>
  <si>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</si>
  <si>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</si>
  <si>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</si>
  <si>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</si>
  <si>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</si>
  <si>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</si>
  <si>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</si>
  <si>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</si>
  <si>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</si>
  <si>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</si>
  <si>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</si>
  <si>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</si>
  <si>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</si>
  <si>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</si>
  <si>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</si>
  <si>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</si>
  <si>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</si>
  <si>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</si>
  <si>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</si>
  <si>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</si>
  <si>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</si>
  <si>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</si>
  <si>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</si>
  <si>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</si>
  <si>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</si>
  <si>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</si>
  <si>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</si>
  <si>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</si>
  <si>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</si>
  <si>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</si>
  <si>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</si>
  <si>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</si>
  <si>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</si>
  <si>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</si>
  <si>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</si>
  <si>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</si>
  <si>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</si>
  <si>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</si>
  <si>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</si>
  <si>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</si>
  <si>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</si>
  <si>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</si>
  <si>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</si>
  <si>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</si>
  <si>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</si>
  <si>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</si>
  <si>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</si>
  <si>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</si>
  <si>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</si>
  <si>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</si>
  <si>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</si>
  <si>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</si>
  <si>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</si>
  <si>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</si>
  <si>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</si>
  <si>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</si>
  <si>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</si>
  <si>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</si>
  <si>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</si>
  <si>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</si>
  <si>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</si>
  <si>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</si>
  <si>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</si>
  <si>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</si>
  <si>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</si>
  <si>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</si>
  <si>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</si>
  <si>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</si>
  <si>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</si>
  <si>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</si>
  <si>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</si>
  <si>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</si>
  <si>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</si>
  <si>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</si>
  <si>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</si>
  <si>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</si>
  <si>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</si>
  <si>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</si>
  <si>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</si>
  <si>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</si>
  <si>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</si>
  <si>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</si>
  <si>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</si>
  <si>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</si>
  <si>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</si>
  <si>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</si>
  <si>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</si>
  <si>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</si>
  <si>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</si>
  <si>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</si>
  <si>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</si>
  <si>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</si>
  <si>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</si>
  <si>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</si>
  <si>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</si>
  <si>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</si>
  <si>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</si>
  <si>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</si>
  <si>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</si>
  <si>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</si>
  <si>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</si>
  <si>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</si>
  <si>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</si>
  <si>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</si>
  <si>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</si>
  <si>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</si>
  <si>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</si>
  <si>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</si>
  <si>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</si>
  <si>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</si>
  <si>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</si>
  <si>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</si>
  <si>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</si>
  <si>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</si>
  <si>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</si>
  <si>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</si>
  <si>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</si>
  <si>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</si>
  <si>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</si>
  <si>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</si>
  <si>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</si>
  <si>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</si>
  <si>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</si>
  <si>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</si>
  <si>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</si>
  <si>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</si>
  <si>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</si>
  <si>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</si>
  <si>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</si>
  <si>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</si>
  <si>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</si>
  <si>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</si>
  <si>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</si>
  <si>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</si>
  <si>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</si>
  <si>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</si>
  <si>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</si>
  <si>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</si>
  <si>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</si>
  <si>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</si>
  <si>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</si>
  <si>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</si>
  <si>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</si>
  <si>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</si>
  <si>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</si>
  <si>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</si>
  <si>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</si>
  <si>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</si>
  <si>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</si>
  <si>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</si>
  <si>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</si>
  <si>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</si>
  <si>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</si>
  <si>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</si>
  <si>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</si>
  <si>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</si>
  <si>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</si>
  <si>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</si>
  <si>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</si>
  <si>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</si>
  <si>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</si>
  <si>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</si>
  <si>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</si>
  <si>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</si>
  <si>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</si>
  <si>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</si>
  <si>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</si>
  <si>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</si>
  <si>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</si>
  <si>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</si>
  <si>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</si>
  <si>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</si>
  <si>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</si>
  <si>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</si>
  <si>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</si>
  <si>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</si>
  <si>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</si>
  <si>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</si>
  <si>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</si>
  <si>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</si>
  <si>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</si>
  <si>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</si>
  <si>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</si>
  <si>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</si>
  <si>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</si>
  <si>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</si>
  <si>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</si>
  <si>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</si>
  <si>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</si>
  <si>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</si>
  <si>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</si>
  <si>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</si>
  <si>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</si>
  <si>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</si>
  <si>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</si>
  <si>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</si>
  <si>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</si>
  <si>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</si>
  <si>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</si>
  <si>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</si>
  <si>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</si>
  <si>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</si>
  <si>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</si>
  <si>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</si>
  <si>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</si>
  <si>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</si>
  <si>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</si>
  <si>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</si>
  <si>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</si>
  <si>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</si>
  <si>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</si>
  <si>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</si>
  <si>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</si>
  <si>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</si>
  <si>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</si>
  <si>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</si>
  <si>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</si>
  <si>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</si>
  <si>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</si>
  <si>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</si>
  <si>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</si>
  <si>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</si>
  <si>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</si>
  <si>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</si>
  <si>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</si>
  <si>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</si>
  <si>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</si>
  <si>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</si>
  <si>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</si>
  <si>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</si>
  <si>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</si>
  <si>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</si>
  <si>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</si>
  <si>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</si>
  <si>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</si>
  <si>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</si>
  <si>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</si>
  <si>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</si>
  <si>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</si>
  <si>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</si>
  <si>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</si>
  <si>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</si>
  <si>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</si>
  <si>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</si>
  <si>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</si>
  <si>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</si>
  <si>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</si>
  <si>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</si>
  <si>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</si>
  <si>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</si>
  <si>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</si>
  <si>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</si>
  <si>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</si>
  <si>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</si>
  <si>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</si>
  <si>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</si>
  <si>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</si>
  <si>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</si>
  <si>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</si>
  <si>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</si>
  <si>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</si>
  <si>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</si>
  <si>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</si>
  <si>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</si>
  <si>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</si>
  <si>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</si>
  <si>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</si>
  <si>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</si>
  <si>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</si>
  <si>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</si>
  <si>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</si>
  <si>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</si>
  <si>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</si>
  <si>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</si>
  <si>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</si>
  <si>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</si>
  <si>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</si>
  <si>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</si>
  <si>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</si>
  <si>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</si>
  <si>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</si>
  <si>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</si>
  <si>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</si>
  <si>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</si>
  <si>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</si>
  <si>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</si>
  <si>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</si>
  <si>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</si>
  <si>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</si>
  <si>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</si>
  <si>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</si>
  <si>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</si>
  <si>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</si>
  <si>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</si>
  <si>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</si>
  <si>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</si>
  <si>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</si>
  <si>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</si>
  <si>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</si>
  <si>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</si>
  <si>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</si>
  <si>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</si>
  <si>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</si>
  <si>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</si>
  <si>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</si>
  <si>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</si>
  <si>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</si>
  <si>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</si>
  <si>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</si>
  <si>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</si>
  <si>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</si>
  <si>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</si>
  <si>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</si>
  <si>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</si>
  <si>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</si>
  <si>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</si>
  <si>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</si>
  <si>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</si>
  <si>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</si>
  <si>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</si>
  <si>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</si>
  <si>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</si>
  <si>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</si>
  <si>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</si>
  <si>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</si>
  <si>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</si>
  <si>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</si>
  <si>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</si>
  <si>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</si>
  <si>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</si>
  <si>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</si>
  <si>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</si>
  <si>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</si>
  <si>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</si>
  <si>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</si>
  <si>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</si>
  <si>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</si>
  <si>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</si>
  <si>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</si>
  <si>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</si>
  <si>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</si>
  <si>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</si>
  <si>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</si>
  <si>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</si>
  <si>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</si>
  <si>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</si>
  <si>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</si>
  <si>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</si>
  <si>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</si>
  <si>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</si>
  <si>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</si>
  <si>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</si>
  <si>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</si>
  <si>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</si>
  <si>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</si>
  <si>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</si>
  <si>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</si>
  <si>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</si>
  <si>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</si>
  <si>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</si>
  <si>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</si>
  <si>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</si>
  <si>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</si>
  <si>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</si>
  <si>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</si>
  <si>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</si>
  <si>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</si>
  <si>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</si>
  <si>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</si>
  <si>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</si>
  <si>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</si>
  <si>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</si>
  <si>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</si>
  <si>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</si>
  <si>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</si>
  <si>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</si>
  <si>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</si>
  <si>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</si>
  <si>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</si>
  <si>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</si>
  <si>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</si>
  <si>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</si>
  <si>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</si>
  <si>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</si>
  <si>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</si>
  <si>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</si>
  <si>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</si>
  <si>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</si>
  <si>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</si>
  <si>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</si>
  <si>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</si>
  <si>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</si>
  <si>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</si>
  <si>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</si>
  <si>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</si>
  <si>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</si>
  <si>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</si>
  <si>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</si>
  <si>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</si>
  <si>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</si>
  <si>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</si>
  <si>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</si>
  <si>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</si>
  <si>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</si>
  <si>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</si>
  <si>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</si>
  <si>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</si>
  <si>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</si>
  <si>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</si>
  <si>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</si>
  <si>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</si>
  <si>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</si>
  <si>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</si>
  <si>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</si>
  <si>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</si>
  <si>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</si>
  <si>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</si>
  <si>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</si>
  <si>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</si>
  <si>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</si>
  <si>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</si>
  <si>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</si>
  <si>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</si>
  <si>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</si>
  <si>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</si>
  <si>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</si>
  <si>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</si>
  <si>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</si>
  <si>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</si>
  <si>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</si>
  <si>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</si>
  <si>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</si>
  <si>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</si>
  <si>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</si>
  <si>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</si>
  <si>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</si>
  <si>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</si>
  <si>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</si>
  <si>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</si>
  <si>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</si>
  <si>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</si>
  <si>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</si>
  <si>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</si>
  <si>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</si>
  <si>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</si>
  <si>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</si>
  <si>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</si>
  <si>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</si>
  <si>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</si>
  <si>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</si>
  <si>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</si>
  <si>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</si>
  <si>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</si>
  <si>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</si>
  <si>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</si>
  <si>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</si>
  <si>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</si>
  <si>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</si>
  <si>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</si>
  <si>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</si>
  <si>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</si>
  <si>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</si>
  <si>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</si>
  <si>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</si>
  <si>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</si>
  <si>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</si>
  <si>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</si>
  <si>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</si>
  <si>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</si>
  <si>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</si>
  <si>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</si>
  <si>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</si>
  <si>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</si>
  <si>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</si>
  <si>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</si>
  <si>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</si>
  <si>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</si>
  <si>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</si>
  <si>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</si>
  <si>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</si>
  <si>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</si>
  <si>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</si>
  <si>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</si>
  <si>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</si>
  <si>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</si>
  <si>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</si>
  <si>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</si>
  <si>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</si>
  <si>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</si>
  <si>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</si>
  <si>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</si>
  <si>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</si>
  <si>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</si>
  <si>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</si>
  <si>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</si>
  <si>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</si>
  <si>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</si>
  <si>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</si>
  <si>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</si>
  <si>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</si>
  <si>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</si>
  <si>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</si>
  <si>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</si>
  <si>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</si>
  <si>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</si>
  <si>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</si>
  <si>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</si>
  <si>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</si>
  <si>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</si>
  <si>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</si>
  <si>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</si>
  <si>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</si>
  <si>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</si>
  <si>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</si>
  <si>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</si>
  <si>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</si>
  <si>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</si>
  <si>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</si>
  <si>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</si>
  <si>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</si>
  <si>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</si>
  <si>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</si>
  <si>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</si>
  <si>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</si>
  <si>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</si>
  <si>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</si>
  <si>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</si>
  <si>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</si>
  <si>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</si>
  <si>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</si>
  <si>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</si>
  <si>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</si>
  <si>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</si>
  <si>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</si>
  <si>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</si>
  <si>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</si>
  <si>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</si>
  <si>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</si>
  <si>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</si>
  <si>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</si>
  <si>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</si>
  <si>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</si>
  <si>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</si>
  <si>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</si>
  <si>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</si>
  <si>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</si>
  <si>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</si>
  <si>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</si>
  <si>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</si>
  <si>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</si>
  <si>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</si>
  <si>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</si>
  <si>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</si>
  <si>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</si>
  <si>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</si>
  <si>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</si>
  <si>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</si>
  <si>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</si>
  <si>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</si>
  <si>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</si>
  <si>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</si>
  <si>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</si>
  <si>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</si>
  <si>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</si>
  <si>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</si>
  <si>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</si>
  <si>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</si>
  <si>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</si>
  <si>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</si>
  <si>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</si>
  <si>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</si>
  <si>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</si>
  <si>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</si>
  <si>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</si>
  <si>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</si>
  <si>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</si>
  <si>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</si>
  <si>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</si>
  <si>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</si>
  <si>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</si>
  <si>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</si>
  <si>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</si>
  <si>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</si>
  <si>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</si>
  <si>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</si>
  <si>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</si>
  <si>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</si>
  <si>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</si>
  <si>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</si>
  <si>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</si>
  <si>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</si>
  <si>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</si>
  <si>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</si>
  <si>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</si>
  <si>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</si>
  <si>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</si>
  <si>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</si>
  <si>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</si>
  <si>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</si>
  <si>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</si>
  <si>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</si>
  <si>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</si>
  <si>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</si>
  <si>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</si>
  <si>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</si>
  <si>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</si>
  <si>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</si>
  <si>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</si>
  <si>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</si>
  <si>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</si>
  <si>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</si>
  <si>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</si>
  <si>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</si>
  <si>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</si>
  <si>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</si>
  <si>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</si>
  <si>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</si>
  <si>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</si>
  <si>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</si>
  <si>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</si>
  <si>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</si>
  <si>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</si>
  <si>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</si>
  <si>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</si>
  <si>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</si>
  <si>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</si>
  <si>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</si>
  <si>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</si>
  <si>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</si>
  <si>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</si>
  <si>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</si>
  <si>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</si>
  <si>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</si>
  <si>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</si>
  <si>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</si>
  <si>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</si>
  <si>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</si>
  <si>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</si>
  <si>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</si>
  <si>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</si>
  <si>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</si>
  <si>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</si>
  <si>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</si>
  <si>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</si>
  <si>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</si>
  <si>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</si>
  <si>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</si>
  <si>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</si>
  <si>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</si>
  <si>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</si>
  <si>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</si>
  <si>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</si>
  <si>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</si>
  <si>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</si>
  <si>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</si>
  <si>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</si>
  <si>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</si>
  <si>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</si>
  <si>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</si>
  <si>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</si>
  <si>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</si>
  <si>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</si>
  <si>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</si>
  <si>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</si>
  <si>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</si>
  <si>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</si>
  <si>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</si>
  <si>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</si>
  <si>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</si>
  <si>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</si>
  <si>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</si>
  <si>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</si>
  <si>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</si>
  <si>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</si>
  <si>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</si>
  <si>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</si>
  <si>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</si>
  <si>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</si>
  <si>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</si>
  <si>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</si>
  <si>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</si>
  <si>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</si>
  <si>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</si>
  <si>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</si>
  <si>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</si>
  <si>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</si>
  <si>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</si>
  <si>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</si>
  <si>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</si>
  <si>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</si>
  <si>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</si>
  <si>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</si>
  <si>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</si>
  <si>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</si>
  <si>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</si>
  <si>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</si>
  <si>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</si>
  <si>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</si>
  <si>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</si>
  <si>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</si>
  <si>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</si>
  <si>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</si>
  <si>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</si>
  <si>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</si>
  <si>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</si>
  <si>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</si>
  <si>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</si>
  <si>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</si>
  <si>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</si>
  <si>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</si>
  <si>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</si>
  <si>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</si>
  <si>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</si>
  <si>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</si>
  <si>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</si>
  <si>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</si>
  <si>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</si>
  <si>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</si>
  <si>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</si>
  <si>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</si>
  <si>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</si>
  <si>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</si>
  <si>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</si>
  <si>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</si>
  <si>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</si>
  <si>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</si>
  <si>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</si>
  <si>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</si>
  <si>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</si>
  <si>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</si>
  <si>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</si>
  <si>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</si>
  <si>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</si>
  <si>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</si>
  <si>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</si>
  <si>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</si>
  <si>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</si>
  <si>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</si>
  <si>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</si>
  <si>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</si>
  <si>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</si>
  <si>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</si>
  <si>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</si>
  <si>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</si>
  <si>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</si>
  <si>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</si>
  <si>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</si>
  <si>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</si>
  <si>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</si>
  <si>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</si>
  <si>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</si>
  <si>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</si>
  <si>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</si>
  <si>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</si>
  <si>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</si>
  <si>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</si>
  <si>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</si>
  <si>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</si>
  <si>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</si>
  <si>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</si>
  <si>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</si>
  <si>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</si>
  <si>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</si>
  <si>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</si>
  <si>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</si>
  <si>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</si>
  <si>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</si>
  <si>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</si>
  <si>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</si>
  <si>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</si>
  <si>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</si>
  <si>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</si>
  <si>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</si>
  <si>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</si>
  <si>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</si>
  <si>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</si>
  <si>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</si>
  <si>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</si>
  <si>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</si>
  <si>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</si>
  <si>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</si>
  <si>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</si>
  <si>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</si>
  <si>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</si>
  <si>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</si>
  <si>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</si>
  <si>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</si>
  <si>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</si>
  <si>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</si>
  <si>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</si>
  <si>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</si>
  <si>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</si>
  <si>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</si>
  <si>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</si>
  <si>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</si>
  <si>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</si>
  <si>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</si>
  <si>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</si>
  <si>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</si>
  <si>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</si>
  <si>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</si>
  <si>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</si>
  <si>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</si>
  <si>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</si>
  <si>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</si>
  <si>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</si>
  <si>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</si>
  <si>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</si>
  <si>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</si>
  <si>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</si>
  <si>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</si>
  <si>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</si>
  <si>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</si>
  <si>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</si>
  <si>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</si>
  <si>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</si>
  <si>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</si>
  <si>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</si>
  <si>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</si>
  <si>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</si>
  <si>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</si>
  <si>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</si>
  <si>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</si>
  <si>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</si>
  <si>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</si>
  <si>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</si>
  <si>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</si>
  <si>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</si>
  <si>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</si>
  <si>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</si>
  <si>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</si>
  <si>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</si>
  <si>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</si>
  <si>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</si>
  <si>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</si>
  <si>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</si>
  <si>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</si>
  <si>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</si>
  <si>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</si>
  <si>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</si>
  <si>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</si>
  <si>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</si>
  <si>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</si>
  <si>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</si>
  <si>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</si>
  <si>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</si>
  <si>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</si>
  <si>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</si>
  <si>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</si>
  <si>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</si>
  <si>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</si>
  <si>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</si>
  <si>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</si>
  <si>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</si>
  <si>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</si>
  <si>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</si>
  <si>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</si>
  <si>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</si>
  <si>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</si>
  <si>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</si>
  <si>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</si>
  <si>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</si>
  <si>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</si>
  <si>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</si>
  <si>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</si>
  <si>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</si>
  <si>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</si>
  <si>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</si>
  <si>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</si>
  <si>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</si>
  <si>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</si>
  <si>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</si>
  <si>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</si>
  <si>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</si>
  <si>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</si>
  <si>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</si>
  <si>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</si>
  <si>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</si>
  <si>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</si>
  <si>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</si>
  <si>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</si>
  <si>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</si>
  <si>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</si>
  <si>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</si>
  <si>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</si>
  <si>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</si>
  <si>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</si>
  <si>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</si>
  <si>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</si>
  <si>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</si>
  <si>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</si>
  <si>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</si>
  <si>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</si>
  <si>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</si>
  <si>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</si>
  <si>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</si>
  <si>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</si>
  <si>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</si>
  <si>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</si>
  <si>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</si>
  <si>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</si>
  <si>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</si>
  <si>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</si>
  <si>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</si>
  <si>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</si>
  <si>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</si>
  <si>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</si>
  <si>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</si>
  <si>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</si>
  <si>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</si>
  <si>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</si>
  <si>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</si>
  <si>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</si>
  <si>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</si>
  <si>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</si>
  <si>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</si>
  <si>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</si>
  <si>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</si>
  <si>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</si>
  <si>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</si>
  <si>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</si>
  <si>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</si>
  <si>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</si>
  <si>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</si>
  <si>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</si>
  <si>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</si>
  <si>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</si>
  <si>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</si>
  <si>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</si>
  <si>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</si>
  <si>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</si>
  <si>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</si>
  <si>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</si>
  <si>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</si>
  <si>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</si>
  <si>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</si>
  <si>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</si>
  <si>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</si>
  <si>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</si>
  <si>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</si>
  <si>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</si>
  <si>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</si>
  <si>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</si>
  <si>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</si>
  <si>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</si>
  <si>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</si>
  <si>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</si>
  <si>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</si>
  <si>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</si>
  <si>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</si>
  <si>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</si>
  <si>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</si>
  <si>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</si>
  <si>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</si>
  <si>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</si>
  <si>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</si>
  <si>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</si>
  <si>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</si>
  <si>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</si>
  <si>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</si>
  <si>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</si>
  <si>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</si>
  <si>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</si>
  <si>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</si>
  <si>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</si>
  <si>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</si>
  <si>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</si>
  <si>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</si>
  <si>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</si>
  <si>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</si>
  <si>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</si>
  <si>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</si>
  <si>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</si>
  <si>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</si>
  <si>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</si>
  <si>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</si>
  <si>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</si>
  <si>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</si>
  <si>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</si>
  <si>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</si>
  <si>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</si>
  <si>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</si>
  <si>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</si>
  <si>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</si>
  <si>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</si>
  <si>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</si>
  <si>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</si>
  <si>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</si>
  <si>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</si>
  <si>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</si>
  <si>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</si>
  <si>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</si>
  <si>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</si>
  <si>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</si>
  <si>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</si>
  <si>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</si>
  <si>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</si>
  <si>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</si>
  <si>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</si>
  <si>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</si>
  <si>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</si>
  <si>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</si>
  <si>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</si>
  <si>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</si>
  <si>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</si>
  <si>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</si>
  <si>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</si>
  <si>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</si>
  <si>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</si>
  <si>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</si>
  <si>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</si>
  <si>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</si>
  <si>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</si>
  <si>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</si>
  <si>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</si>
  <si>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</si>
  <si>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</si>
  <si>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</si>
  <si>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</si>
  <si>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</si>
  <si>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</si>
  <si>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</si>
  <si>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</si>
  <si>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</si>
  <si>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</si>
  <si>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</si>
  <si>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</si>
  <si>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</si>
  <si>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</si>
  <si>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</si>
  <si>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</si>
  <si>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</si>
  <si>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</si>
  <si>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</si>
  <si>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</si>
  <si>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</si>
  <si>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</si>
  <si>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</si>
  <si>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</si>
  <si>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</si>
  <si>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</si>
  <si>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</si>
  <si>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</si>
  <si>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</si>
  <si>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</si>
  <si>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</si>
  <si>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</si>
  <si>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</si>
  <si>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</si>
  <si>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</si>
  <si>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</si>
  <si>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</si>
  <si>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</si>
  <si>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</si>
  <si>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</si>
  <si>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</si>
  <si>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</si>
  <si>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</si>
  <si>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</si>
  <si>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</si>
  <si>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</si>
  <si>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</si>
  <si>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</si>
  <si>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</si>
  <si>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</si>
  <si>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</si>
  <si>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</si>
  <si>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</si>
  <si>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</si>
  <si>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</si>
  <si>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</si>
  <si>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</si>
  <si>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</si>
  <si>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</si>
  <si>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</si>
  <si>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</si>
  <si>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</si>
  <si>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</si>
  <si>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</si>
  <si>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</si>
  <si>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</si>
  <si>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</si>
  <si>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</si>
  <si>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</si>
  <si>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</si>
  <si>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</si>
  <si>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</si>
  <si>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</si>
  <si>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</si>
  <si>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</si>
  <si>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</si>
  <si>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</si>
  <si>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</si>
  <si>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</si>
  <si>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</si>
  <si>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</si>
  <si>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</si>
  <si>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</si>
  <si>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</si>
  <si>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</si>
  <si>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</si>
  <si>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</si>
  <si>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</si>
  <si>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</si>
  <si>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</si>
  <si>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</si>
  <si>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</si>
  <si>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</si>
  <si>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</si>
  <si>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</si>
  <si>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</si>
  <si>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</si>
  <si>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</si>
  <si>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</si>
  <si>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</si>
  <si>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</si>
  <si>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</si>
  <si>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</si>
  <si>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</si>
  <si>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</si>
  <si>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</si>
  <si>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</si>
  <si>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</si>
  <si>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</si>
  <si>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</si>
  <si>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</si>
  <si>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</si>
  <si>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</si>
  <si>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</si>
  <si>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</si>
  <si>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</si>
  <si>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</si>
  <si>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</si>
  <si>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</si>
  <si>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</si>
  <si>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</si>
  <si>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</si>
  <si>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</si>
  <si>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</si>
  <si>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</si>
  <si>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</si>
  <si>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</si>
  <si>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</si>
  <si>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</si>
  <si>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</si>
  <si>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</si>
  <si>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</si>
  <si>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</si>
  <si>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</si>
  <si>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</si>
  <si>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</si>
  <si>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</si>
  <si>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</si>
  <si>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</si>
  <si>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</si>
  <si>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</si>
  <si>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</si>
  <si>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</si>
  <si>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</si>
  <si>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</si>
  <si>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</si>
  <si>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</si>
  <si>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</si>
  <si>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</si>
  <si>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</si>
  <si>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</si>
  <si>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</si>
  <si>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</si>
  <si>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</si>
  <si>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</si>
  <si>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</si>
  <si>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</si>
  <si>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</si>
  <si>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</si>
  <si>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</si>
  <si>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</si>
  <si>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</si>
  <si>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</si>
  <si>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</si>
  <si>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</si>
  <si>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</si>
  <si>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</si>
  <si>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</si>
  <si>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</si>
  <si>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</si>
  <si>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</si>
  <si>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</si>
  <si>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</si>
  <si>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</si>
  <si>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</si>
  <si>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</si>
  <si>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</si>
  <si>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</si>
  <si>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</si>
  <si>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</si>
  <si>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</si>
  <si>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</si>
  <si>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</si>
  <si>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</si>
  <si>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</si>
  <si>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</si>
  <si>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</si>
  <si>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</si>
  <si>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</si>
  <si>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</si>
  <si>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</si>
  <si>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</si>
  <si>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</si>
  <si>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</si>
  <si>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</si>
  <si>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</si>
  <si>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</si>
  <si>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</si>
  <si>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</si>
  <si>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</si>
  <si>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</si>
  <si>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</si>
  <si>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</si>
  <si>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</si>
  <si>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</si>
  <si>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</si>
  <si>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</si>
  <si>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</si>
  <si>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</si>
  <si>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</si>
  <si>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</si>
  <si>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</si>
  <si>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</si>
  <si>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</si>
  <si>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</si>
  <si>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</si>
  <si>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</si>
  <si>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</si>
  <si>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</si>
  <si>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</si>
  <si>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</si>
  <si>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</si>
  <si>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</si>
  <si>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</si>
  <si>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</si>
  <si>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</si>
  <si>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</si>
  <si>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</si>
  <si>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</si>
  <si>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</si>
  <si>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</si>
  <si>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</si>
  <si>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</si>
  <si>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</si>
  <si>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</si>
  <si>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</si>
  <si>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</si>
  <si>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</si>
  <si>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</si>
  <si>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</si>
  <si>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</si>
  <si>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</si>
  <si>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</si>
  <si>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</si>
  <si>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</si>
  <si>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</si>
  <si>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</si>
  <si>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</si>
  <si>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</si>
  <si>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</si>
  <si>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</si>
  <si>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</si>
  <si>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</si>
  <si>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</si>
  <si>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</si>
  <si>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</si>
  <si>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</si>
  <si>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</si>
  <si>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</si>
  <si>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</si>
  <si>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</si>
  <si>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</si>
  <si>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</si>
  <si>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</si>
  <si>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</si>
  <si>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</si>
  <si>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</si>
  <si>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</si>
  <si>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</si>
  <si>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</si>
  <si>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</si>
  <si>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</si>
  <si>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</si>
  <si>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</si>
  <si>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</si>
  <si>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</si>
  <si>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</si>
  <si>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</si>
  <si>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</si>
  <si>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</si>
  <si>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</si>
  <si>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</si>
  <si>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</si>
  <si>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</si>
  <si>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</si>
  <si>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</si>
  <si>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</si>
  <si>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</si>
  <si>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</si>
  <si>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</si>
  <si>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</si>
  <si>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</si>
  <si>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</si>
  <si>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</si>
  <si>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</si>
  <si>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</si>
  <si>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</si>
  <si>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</si>
  <si>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</si>
  <si>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</si>
  <si>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</si>
  <si>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</si>
  <si>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</si>
  <si>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</si>
  <si>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</si>
  <si>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</si>
  <si>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</si>
  <si>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</si>
  <si>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</si>
  <si>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</si>
  <si>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</si>
  <si>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</si>
  <si>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</si>
  <si>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</si>
  <si>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</si>
  <si>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</si>
  <si>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</si>
  <si>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</si>
  <si>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</si>
  <si>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</si>
  <si>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</si>
  <si>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</si>
  <si>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</si>
  <si>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</si>
  <si>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</si>
  <si>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</si>
  <si>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</si>
  <si>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</si>
  <si>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</si>
  <si>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</si>
  <si>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</si>
  <si>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</si>
  <si>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</si>
  <si>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</si>
  <si>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</si>
  <si>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</si>
  <si>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</si>
  <si>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</si>
  <si>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</si>
  <si>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</si>
  <si>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</si>
  <si>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</si>
  <si>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</si>
  <si>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</si>
  <si>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</si>
  <si>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</si>
  <si>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</si>
  <si>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</si>
  <si>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</si>
  <si>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</si>
  <si>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</si>
  <si>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</si>
  <si>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</si>
  <si>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</si>
  <si>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</si>
  <si>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</si>
  <si>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</si>
  <si>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</si>
  <si>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</si>
  <si>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</si>
  <si>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</si>
  <si>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</si>
  <si>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</si>
  <si>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</si>
  <si>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</si>
  <si>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</si>
  <si>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</si>
  <si>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</si>
  <si>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</si>
  <si>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</si>
  <si>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</si>
  <si>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</si>
  <si>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</si>
  <si>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</si>
  <si>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</si>
  <si>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</si>
  <si>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</si>
  <si>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</si>
  <si>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</si>
  <si>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</si>
  <si>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</si>
  <si>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</si>
  <si>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</si>
  <si>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</si>
  <si>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</si>
  <si>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</si>
  <si>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</si>
  <si>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</si>
  <si>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</si>
  <si>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</si>
  <si>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</si>
  <si>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</si>
  <si>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</si>
  <si>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</si>
  <si>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</si>
  <si>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</si>
  <si>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</si>
  <si>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</si>
  <si>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</si>
  <si>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</si>
  <si>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</si>
  <si>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</si>
  <si>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</si>
  <si>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</si>
  <si>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</si>
  <si>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</si>
  <si>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</si>
  <si>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</si>
  <si>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</si>
  <si>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</si>
  <si>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</si>
  <si>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</si>
  <si>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</si>
  <si>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</si>
  <si>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</si>
  <si>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</si>
  <si>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</si>
  <si>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</si>
  <si>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</si>
  <si>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</si>
  <si>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</si>
  <si>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</si>
  <si>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</si>
  <si>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</si>
  <si>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</si>
  <si>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</si>
  <si>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</si>
  <si>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</si>
  <si>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</si>
  <si>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</si>
  <si>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</si>
  <si>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</si>
  <si>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</si>
  <si>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</si>
  <si>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</si>
  <si>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</si>
  <si>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</si>
  <si>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</si>
  <si>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</si>
  <si>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</si>
  <si>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</si>
  <si>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</si>
  <si>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</si>
  <si>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</si>
  <si>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</si>
  <si>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</si>
  <si>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</si>
  <si>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</si>
  <si>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</si>
  <si>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</si>
  <si>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</si>
  <si>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</si>
  <si>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</si>
  <si>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</si>
  <si>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</si>
  <si>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</si>
  <si>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</si>
  <si>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</si>
  <si>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</si>
  <si>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</si>
  <si>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</si>
  <si>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</si>
  <si>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</si>
  <si>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</si>
  <si>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</si>
  <si>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</si>
  <si>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</si>
  <si>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</si>
  <si>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</si>
  <si>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</si>
  <si>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</si>
  <si>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</si>
  <si>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</si>
  <si>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</si>
  <si>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</si>
  <si>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</si>
  <si>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</si>
  <si>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</si>
  <si>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</si>
  <si>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</si>
  <si>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</si>
  <si>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</si>
  <si>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</si>
  <si>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</si>
  <si>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</si>
  <si>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</si>
  <si>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</si>
  <si>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</si>
  <si>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</si>
  <si>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</si>
  <si>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</si>
  <si>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</si>
  <si>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</si>
  <si>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</si>
  <si>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</si>
  <si>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</si>
  <si>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</si>
  <si>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</si>
  <si>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</si>
  <si>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</si>
  <si>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</si>
  <si>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</si>
  <si>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</si>
  <si>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</si>
  <si>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</si>
  <si>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</si>
  <si>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</si>
  <si>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</si>
  <si>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</si>
  <si>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</si>
  <si>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</si>
  <si>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</si>
  <si>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</si>
  <si>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</si>
  <si>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</si>
  <si>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</si>
  <si>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</si>
  <si>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</si>
  <si>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</si>
  <si>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</si>
  <si>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</si>
  <si>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</si>
  <si>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</si>
  <si>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</si>
  <si>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</si>
  <si>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</si>
  <si>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</si>
  <si>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</si>
  <si>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</si>
  <si>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</si>
  <si>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</si>
  <si>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</si>
  <si>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</si>
  <si>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</si>
  <si>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</si>
  <si>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</si>
  <si>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</si>
  <si>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</si>
  <si>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</si>
  <si>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</si>
  <si>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</si>
  <si>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</si>
  <si>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</si>
  <si>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</si>
  <si>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</si>
  <si>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</si>
  <si>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</si>
  <si>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</si>
  <si>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</si>
  <si>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</si>
  <si>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</si>
  <si>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</si>
  <si>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</si>
  <si>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</si>
  <si>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</si>
  <si>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</si>
  <si>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</si>
  <si>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</si>
  <si>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</si>
  <si>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</si>
  <si>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</si>
  <si>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</si>
  <si>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</si>
  <si>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</si>
  <si>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</si>
  <si>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</si>
  <si>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</si>
  <si>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</si>
  <si>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</si>
  <si>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</si>
  <si>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</si>
  <si>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</si>
  <si>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</si>
  <si>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</si>
  <si>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</si>
  <si>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</si>
  <si>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</si>
  <si>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</si>
  <si>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</si>
  <si>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</si>
  <si>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</si>
  <si>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</si>
  <si>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</si>
  <si>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</si>
  <si>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</si>
  <si>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</si>
  <si>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</si>
  <si>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</si>
  <si>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</si>
  <si>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</si>
  <si>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</si>
  <si>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</si>
  <si>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</si>
  <si>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</si>
  <si>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</si>
  <si>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</si>
  <si>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</si>
  <si>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</si>
  <si>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</si>
  <si>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</si>
  <si>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</si>
  <si>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</si>
  <si>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</si>
  <si>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</si>
  <si>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</si>
  <si>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</si>
  <si>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</si>
  <si>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</si>
  <si>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</si>
  <si>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</si>
  <si>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</si>
  <si>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</si>
  <si>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</si>
  <si>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</si>
  <si>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</si>
  <si>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</si>
  <si>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</si>
  <si>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</si>
  <si>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</si>
  <si>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</si>
  <si>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</si>
  <si>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</si>
  <si>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</si>
  <si>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</si>
  <si>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</si>
  <si>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</si>
  <si>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</si>
  <si>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</si>
  <si>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</si>
  <si>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</si>
  <si>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</si>
  <si>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</si>
  <si>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</si>
  <si>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</si>
  <si>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</si>
  <si>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</si>
  <si>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</si>
  <si>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</si>
  <si>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</si>
  <si>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</si>
  <si>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</si>
  <si>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</si>
  <si>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</si>
  <si>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</si>
  <si>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</si>
  <si>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</si>
  <si>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</si>
  <si>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</si>
  <si>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</si>
  <si>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</si>
  <si>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</si>
  <si>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</si>
  <si>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</si>
  <si>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</si>
  <si>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</si>
  <si>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</si>
  <si>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</si>
  <si>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</si>
  <si>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</si>
  <si>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</si>
  <si>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</si>
  <si>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</si>
  <si>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</si>
  <si>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</si>
  <si>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</si>
  <si>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</si>
  <si>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</si>
  <si>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</si>
  <si>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</si>
  <si>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</si>
  <si>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</si>
  <si>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</si>
  <si>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</si>
  <si>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</si>
  <si>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</si>
  <si>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</si>
  <si>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</si>
  <si>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</si>
  <si>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</si>
  <si>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</si>
  <si>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</si>
  <si>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</si>
  <si>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</si>
  <si>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</si>
  <si>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</si>
  <si>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</si>
  <si>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</si>
  <si>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</si>
  <si>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</si>
  <si>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</si>
  <si>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</si>
  <si>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</si>
  <si>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</si>
  <si>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</si>
  <si>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</si>
  <si>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</si>
  <si>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</si>
  <si>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</si>
  <si>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</si>
  <si>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</si>
  <si>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</si>
  <si>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</si>
  <si>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</si>
  <si>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</si>
  <si>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</si>
  <si>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</si>
  <si>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</si>
  <si>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</si>
  <si>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</si>
  <si>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</si>
  <si>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</si>
  <si>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</si>
  <si>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</si>
  <si>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</si>
  <si>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</si>
  <si>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</si>
  <si>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</si>
  <si>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</si>
  <si>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</si>
  <si>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</si>
  <si>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</si>
  <si>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</si>
  <si>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</si>
  <si>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</si>
  <si>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</si>
  <si>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</si>
  <si>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</si>
  <si>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</si>
  <si>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</si>
  <si>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</si>
  <si>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</si>
  <si>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</si>
  <si>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</si>
  <si>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</si>
  <si>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</si>
  <si>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</si>
  <si>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</si>
  <si>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</si>
  <si>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</si>
  <si>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</si>
  <si>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</si>
  <si>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</si>
  <si>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</si>
  <si>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</si>
  <si>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</si>
  <si>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</si>
  <si>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</si>
  <si>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</si>
  <si>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</si>
  <si>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</si>
  <si>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</si>
  <si>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</si>
  <si>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</si>
  <si>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</si>
  <si>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</si>
  <si>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</si>
  <si>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</si>
  <si>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</si>
  <si>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</si>
  <si>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</si>
  <si>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</si>
  <si>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</si>
  <si>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</si>
  <si>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</si>
  <si>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</si>
  <si>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</si>
  <si>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</si>
  <si>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</si>
  <si>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</si>
  <si>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</si>
  <si>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</si>
  <si>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</si>
  <si>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</si>
  <si>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</si>
  <si>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</si>
  <si>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</si>
  <si>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</si>
  <si>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</si>
  <si>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</si>
  <si>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</si>
  <si>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</si>
  <si>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</si>
  <si>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</si>
  <si>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</si>
  <si>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</si>
  <si>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</si>
  <si>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</si>
  <si>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</si>
  <si>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</si>
  <si>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</si>
  <si>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</si>
  <si>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</si>
  <si>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</si>
  <si>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</si>
  <si>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</si>
  <si>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</si>
  <si>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</si>
  <si>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</si>
  <si>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</si>
  <si>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</si>
  <si>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</si>
  <si>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</si>
  <si>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</si>
  <si>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</si>
  <si>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</si>
  <si>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</si>
  <si>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</si>
  <si>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</si>
  <si>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</si>
  <si>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</si>
  <si>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</si>
  <si>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</si>
  <si>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</si>
  <si>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</si>
  <si>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</si>
  <si>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</si>
  <si>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</si>
  <si>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</si>
  <si>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</si>
  <si>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</si>
  <si>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</si>
  <si>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</si>
  <si>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</si>
  <si>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</si>
  <si>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</si>
  <si>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</si>
  <si>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</si>
  <si>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</si>
  <si>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</si>
  <si>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</si>
  <si>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</si>
  <si>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</si>
  <si>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</si>
  <si>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</si>
  <si>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</si>
  <si>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</si>
  <si>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</si>
  <si>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</si>
  <si>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</si>
  <si>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</si>
  <si>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</si>
  <si>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</si>
  <si>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</si>
  <si>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</si>
  <si>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</si>
  <si>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</si>
  <si>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</si>
  <si>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</si>
  <si>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</si>
  <si>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</si>
  <si>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</si>
  <si>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</si>
  <si>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</si>
  <si>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</si>
  <si>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</si>
  <si>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</si>
  <si>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</si>
  <si>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</si>
  <si>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</si>
  <si>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</si>
  <si>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</si>
  <si>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</si>
  <si>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</si>
  <si>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</si>
  <si>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</si>
  <si>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</si>
  <si>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</si>
  <si>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</si>
  <si>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</si>
  <si>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</si>
  <si>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</si>
  <si>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</si>
  <si>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</si>
  <si>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</si>
  <si>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</si>
  <si>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</si>
  <si>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</si>
  <si>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</si>
  <si>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</si>
  <si>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</si>
  <si>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</si>
  <si>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</si>
  <si>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</si>
  <si>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</si>
  <si>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</si>
  <si>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</si>
  <si>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</si>
  <si>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</si>
  <si>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</si>
  <si>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</si>
  <si>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</si>
  <si>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</si>
  <si>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</si>
  <si>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</si>
  <si>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</si>
  <si>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</si>
  <si>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</si>
  <si>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</si>
  <si>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</si>
  <si>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</si>
  <si>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</si>
  <si>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</si>
  <si>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</si>
  <si>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</si>
  <si>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</si>
  <si>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</si>
  <si>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</si>
  <si>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</si>
  <si>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</si>
  <si>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</si>
  <si>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</si>
  <si>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</si>
  <si>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</si>
  <si>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</si>
  <si>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</si>
  <si>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</si>
  <si>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</si>
  <si>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</si>
  <si>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</si>
  <si>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</si>
  <si>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</si>
  <si>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</si>
  <si>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</si>
  <si>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</si>
  <si>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</si>
  <si>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</si>
  <si>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</si>
  <si>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</si>
  <si>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</si>
  <si>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</si>
  <si>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</si>
  <si>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</si>
  <si>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</si>
  <si>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</si>
  <si>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</si>
  <si>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</si>
  <si>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</si>
  <si>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</si>
  <si>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</si>
  <si>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</si>
  <si>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</si>
  <si>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</si>
  <si>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</si>
  <si>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</si>
  <si>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</si>
  <si>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</si>
  <si>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</si>
  <si>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</si>
  <si>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</si>
  <si>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</si>
  <si>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</si>
  <si>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</si>
  <si>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</si>
  <si>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</si>
  <si>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</si>
  <si>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</si>
  <si>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</si>
  <si>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</si>
  <si>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</si>
  <si>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</si>
  <si>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</si>
  <si>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</si>
  <si>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</si>
  <si>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</si>
  <si>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</si>
  <si>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</si>
  <si>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</si>
  <si>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</si>
  <si>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</si>
  <si>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</si>
  <si>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</si>
  <si>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</si>
  <si>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</si>
  <si>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</si>
  <si>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</si>
  <si>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</si>
  <si>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</si>
  <si>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</si>
  <si>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</si>
  <si>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</si>
  <si>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</si>
  <si>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</si>
  <si>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</si>
  <si>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</si>
  <si>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</si>
  <si>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</si>
  <si>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</si>
  <si>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</si>
  <si>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</si>
  <si>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</si>
  <si>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</si>
  <si>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</si>
  <si>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</si>
  <si>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</si>
  <si>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</si>
  <si>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</si>
  <si>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</si>
  <si>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</si>
  <si>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</si>
  <si>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</si>
  <si>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</si>
  <si>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</si>
  <si>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</si>
  <si>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</si>
  <si>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</si>
  <si>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</si>
  <si>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</si>
  <si>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</si>
  <si>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</si>
  <si>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</si>
  <si>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</si>
  <si>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</si>
  <si>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</si>
  <si>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</si>
  <si>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</si>
  <si>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</si>
  <si>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</si>
  <si>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</si>
  <si>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</si>
  <si>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</si>
  <si>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</si>
  <si>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</si>
  <si>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</si>
  <si>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</si>
  <si>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</si>
  <si>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</si>
  <si>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</si>
  <si>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</si>
  <si>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</si>
  <si>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</si>
  <si>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</si>
  <si>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</si>
  <si>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</si>
  <si>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</si>
  <si>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</si>
  <si>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</si>
  <si>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</si>
  <si>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</si>
  <si>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</si>
  <si>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</si>
  <si>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</si>
  <si>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</si>
  <si>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</si>
  <si>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</si>
  <si>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</si>
  <si>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</si>
  <si>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</si>
  <si>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</si>
  <si>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</si>
  <si>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</si>
  <si>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</si>
  <si>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</si>
  <si>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</si>
  <si>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</si>
  <si>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</si>
  <si>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</si>
  <si>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</si>
  <si>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</si>
  <si>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</si>
  <si>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</si>
  <si>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</si>
  <si>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</si>
  <si>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</si>
  <si>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</si>
  <si>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</si>
  <si>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</si>
  <si>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</si>
  <si>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</si>
  <si>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</si>
  <si>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</si>
  <si>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</si>
  <si>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</si>
  <si>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</si>
  <si>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</si>
  <si>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</si>
  <si>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</si>
  <si>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</si>
  <si>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</si>
  <si>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</si>
  <si>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</si>
  <si>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</si>
  <si>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</si>
  <si>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</si>
  <si>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</si>
  <si>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</si>
  <si>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</si>
  <si>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</si>
  <si>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</si>
  <si>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</si>
  <si>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</si>
  <si>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</si>
  <si>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</si>
  <si>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</si>
  <si>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</si>
  <si>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</si>
  <si>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</si>
  <si>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</si>
  <si>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</si>
  <si>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</si>
  <si>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</si>
  <si>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</si>
  <si>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</si>
  <si>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</si>
  <si>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</si>
  <si>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</si>
  <si>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</si>
  <si>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</si>
  <si>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</si>
  <si>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</si>
  <si>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</si>
  <si>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</si>
  <si>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</si>
  <si>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</si>
  <si>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</si>
  <si>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</si>
  <si>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</si>
  <si>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</si>
  <si>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</si>
  <si>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</si>
  <si>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</si>
  <si>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</si>
  <si>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</si>
  <si>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</si>
  <si>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</si>
  <si>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</si>
  <si>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</si>
  <si>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</si>
  <si>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</si>
  <si>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</si>
  <si>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</si>
  <si>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</si>
  <si>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</si>
  <si>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</si>
  <si>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</si>
  <si>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</si>
  <si>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</si>
  <si>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</si>
  <si>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</si>
  <si>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</si>
  <si>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</si>
  <si>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</si>
  <si>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</si>
  <si>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</si>
  <si>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</si>
  <si>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</si>
  <si>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</si>
  <si>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</si>
  <si>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</si>
  <si>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</si>
  <si>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</si>
  <si>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</si>
  <si>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</si>
  <si>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</si>
  <si>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</si>
  <si>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</si>
  <si>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</si>
  <si>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</si>
  <si>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</si>
  <si>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</si>
  <si>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</si>
  <si>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</si>
  <si>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</si>
  <si>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</si>
  <si>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</si>
  <si>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</si>
  <si>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</si>
  <si>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</si>
  <si>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</si>
  <si>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</si>
  <si>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</si>
  <si>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</si>
  <si>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</si>
  <si>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</si>
  <si>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</si>
  <si>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</si>
  <si>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</si>
  <si>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</si>
  <si>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</si>
  <si>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</si>
  <si>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</si>
  <si>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</si>
  <si>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</si>
  <si>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</si>
  <si>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</si>
  <si>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</si>
  <si>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</si>
  <si>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</si>
  <si>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</si>
  <si>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</si>
  <si>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</si>
  <si>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</si>
  <si>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</si>
  <si>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</si>
  <si>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</si>
  <si>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</si>
  <si>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</si>
  <si>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</si>
  <si>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</si>
  <si>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</si>
  <si>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</si>
  <si>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</si>
  <si>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</si>
  <si>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</si>
  <si>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</si>
  <si>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</si>
  <si>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</si>
  <si>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</si>
  <si>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</si>
  <si>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</si>
  <si>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</si>
  <si>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</si>
  <si>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</si>
  <si>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</si>
  <si>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</si>
  <si>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</si>
  <si>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</si>
  <si>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</si>
  <si>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</si>
  <si>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</si>
  <si>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</si>
  <si>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</si>
  <si>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</si>
  <si>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</si>
  <si>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</si>
  <si>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</si>
  <si>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</si>
  <si>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</si>
  <si>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</si>
  <si>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</si>
  <si>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</si>
  <si>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</si>
  <si>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</si>
  <si>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</si>
  <si>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</si>
  <si>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</si>
  <si>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</si>
  <si>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</si>
  <si>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</si>
  <si>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</si>
  <si>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</si>
  <si>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</si>
  <si>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</si>
  <si>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</si>
  <si>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</si>
  <si>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</si>
  <si>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</si>
  <si>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</si>
  <si>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</si>
  <si>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</si>
  <si>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</si>
  <si>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</si>
  <si>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</si>
  <si>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</si>
  <si>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</si>
  <si>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</si>
  <si>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</si>
  <si>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</si>
  <si>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</si>
  <si>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</si>
  <si>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</si>
  <si>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</si>
  <si>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</si>
  <si>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</si>
  <si>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</si>
  <si>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</si>
  <si>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</si>
  <si>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</si>
  <si>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</si>
  <si>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</si>
  <si>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</si>
  <si>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</si>
  <si>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</si>
  <si>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</si>
  <si>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</si>
  <si>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</si>
  <si>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</si>
  <si>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</si>
  <si>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</si>
  <si>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</si>
  <si>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</si>
  <si>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</si>
  <si>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</si>
  <si>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</si>
  <si>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</si>
  <si>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</si>
  <si>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</si>
  <si>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</si>
  <si>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</si>
  <si>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</si>
  <si>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</si>
  <si>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</si>
  <si>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</si>
  <si>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</si>
  <si>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</si>
  <si>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</si>
  <si>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</si>
  <si>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</si>
  <si>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</si>
  <si>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</si>
  <si>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</si>
  <si>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</si>
  <si>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</si>
  <si>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</si>
  <si>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</si>
  <si>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</si>
  <si>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</si>
  <si>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</si>
  <si>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</si>
  <si>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</si>
  <si>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</si>
  <si>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</si>
  <si>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</si>
  <si>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</si>
  <si>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</si>
  <si>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</si>
  <si>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</si>
  <si>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</si>
  <si>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</si>
  <si>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</si>
  <si>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</si>
  <si>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</si>
  <si>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</si>
  <si>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</si>
  <si>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</si>
  <si>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</si>
  <si>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</si>
  <si>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</si>
  <si>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</si>
  <si>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</si>
  <si>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</si>
  <si>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</si>
  <si>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</si>
  <si>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</si>
  <si>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</si>
  <si>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</si>
  <si>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</si>
  <si>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</si>
  <si>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</si>
  <si>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</si>
  <si>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</si>
  <si>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</si>
  <si>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</si>
  <si>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</si>
  <si>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</si>
  <si>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</si>
  <si>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</si>
  <si>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</si>
  <si>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</si>
  <si>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</si>
  <si>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</si>
  <si>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</si>
  <si>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</si>
  <si>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</si>
  <si>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</si>
  <si>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</si>
  <si>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</si>
  <si>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</si>
  <si>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</si>
  <si>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</si>
  <si>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</si>
  <si>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</si>
  <si>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</si>
  <si>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</si>
  <si>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</si>
  <si>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</si>
  <si>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</si>
  <si>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</si>
  <si>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</si>
  <si>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</si>
  <si>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</si>
  <si>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</si>
  <si>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</si>
  <si>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</si>
  <si>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</si>
  <si>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</si>
  <si>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</si>
  <si>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</si>
  <si>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</si>
  <si>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</si>
  <si>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</si>
  <si>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</si>
  <si>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</si>
  <si>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</si>
  <si>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</si>
  <si>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</si>
  <si>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</si>
  <si>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</si>
  <si>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</si>
  <si>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</si>
  <si>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</si>
  <si>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</si>
  <si>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</si>
  <si>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</si>
  <si>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</si>
  <si>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</si>
  <si>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</si>
  <si>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</si>
  <si>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</si>
  <si>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</si>
  <si>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</si>
  <si>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</si>
  <si>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</si>
  <si>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</si>
  <si>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</si>
  <si>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</si>
  <si>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</si>
  <si>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</si>
  <si>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</si>
  <si>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</si>
  <si>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</si>
  <si>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</si>
  <si>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</si>
  <si>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</si>
  <si>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</si>
  <si>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</si>
  <si>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</si>
  <si>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</si>
  <si>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</si>
  <si>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</si>
  <si>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</si>
  <si>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</si>
  <si>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</si>
  <si>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</si>
  <si>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</si>
  <si>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</si>
  <si>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</si>
  <si>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</si>
  <si>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</si>
  <si>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</si>
  <si>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</si>
  <si>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</si>
  <si>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</si>
  <si>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</si>
  <si>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</si>
  <si>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</si>
  <si>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</si>
  <si>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</si>
  <si>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</si>
  <si>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</si>
  <si>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</si>
  <si>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</si>
  <si>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</si>
  <si>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</si>
  <si>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</si>
  <si>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</si>
  <si>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</si>
  <si>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</si>
  <si>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</si>
  <si>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</si>
  <si>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</si>
  <si>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</si>
  <si>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</si>
  <si>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</si>
  <si>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</si>
  <si>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</si>
  <si>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</si>
  <si>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</si>
  <si>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</si>
  <si>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</si>
  <si>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</si>
  <si>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</si>
  <si>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</si>
  <si>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</si>
  <si>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</si>
  <si>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</si>
  <si>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</si>
  <si>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</si>
  <si>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</si>
  <si>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</si>
  <si>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</si>
  <si>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</si>
  <si>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</si>
  <si>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</si>
  <si>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</si>
  <si>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</si>
  <si>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</si>
  <si>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</si>
  <si>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</si>
  <si>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</si>
  <si>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</si>
  <si>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</si>
  <si>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</si>
  <si>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</si>
  <si>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</si>
  <si>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</si>
  <si>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</si>
  <si>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</si>
  <si>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</si>
  <si>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</si>
  <si>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</si>
  <si>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</si>
  <si>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</si>
  <si>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</si>
  <si>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</si>
  <si>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</si>
  <si>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</si>
  <si>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</si>
  <si>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</si>
  <si>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</si>
  <si>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</si>
  <si>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</si>
  <si>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</si>
  <si>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</si>
  <si>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</si>
  <si>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</si>
  <si>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</si>
  <si>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</si>
  <si>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</si>
  <si>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</si>
  <si>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</si>
  <si>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</si>
  <si>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</si>
  <si>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</si>
  <si>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</si>
  <si>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</si>
  <si>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</si>
  <si>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</si>
  <si>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</si>
  <si>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</si>
  <si>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</si>
  <si>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</si>
  <si>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</si>
  <si>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</si>
  <si>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</si>
  <si>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</si>
  <si>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</si>
  <si>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</si>
  <si>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</si>
  <si>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</si>
  <si>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</si>
  <si>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</si>
  <si>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</si>
  <si>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</si>
  <si>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</si>
  <si>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</si>
  <si>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</si>
  <si>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</si>
  <si>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</si>
  <si>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</si>
  <si>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</si>
  <si>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</si>
  <si>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</si>
  <si>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</si>
  <si>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</si>
  <si>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</si>
  <si>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</si>
  <si>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</si>
  <si>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</si>
  <si>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</si>
  <si>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</si>
  <si>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</si>
  <si>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</si>
  <si>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</si>
  <si>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</si>
  <si>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</si>
  <si>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</si>
  <si>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</si>
  <si>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</si>
  <si>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</si>
  <si>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</si>
  <si>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</si>
  <si>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</si>
  <si>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</si>
  <si>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</si>
  <si>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</si>
  <si>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</si>
  <si>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</si>
  <si>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</si>
  <si>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</si>
  <si>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</si>
  <si>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</si>
  <si>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</si>
  <si>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</si>
  <si>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</si>
  <si>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</si>
  <si>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</si>
  <si>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</si>
  <si>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</si>
  <si>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</si>
  <si>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</si>
  <si>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</si>
  <si>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</si>
  <si>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</si>
  <si>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</si>
  <si>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</si>
  <si>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</si>
  <si>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</si>
  <si>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</si>
  <si>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</si>
  <si>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</si>
  <si>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</si>
  <si>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</si>
  <si>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</si>
  <si>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</si>
  <si>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</si>
  <si>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</si>
  <si>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</si>
  <si>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</si>
  <si>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</si>
  <si>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</si>
  <si>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</si>
  <si>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</si>
  <si>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</si>
  <si>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</si>
  <si>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</si>
  <si>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</si>
  <si>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</si>
  <si>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</si>
  <si>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</si>
  <si>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</si>
  <si>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</si>
  <si>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</si>
  <si>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</si>
  <si>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</si>
  <si>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</si>
  <si>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</si>
  <si>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</si>
  <si>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</si>
  <si>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</si>
  <si>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</si>
  <si>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</si>
  <si>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</si>
  <si>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</si>
  <si>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</si>
  <si>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</si>
  <si>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</si>
  <si>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</si>
  <si>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</si>
  <si>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</si>
  <si>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</si>
  <si>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</si>
  <si>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</si>
  <si>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</si>
  <si>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</si>
  <si>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</si>
  <si>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</si>
  <si>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</si>
  <si>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</si>
  <si>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</si>
  <si>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</si>
  <si>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</si>
  <si>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</si>
  <si>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</si>
  <si>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</si>
  <si>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</si>
  <si>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</si>
  <si>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</si>
  <si>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</si>
  <si>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</si>
  <si>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</si>
  <si>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</si>
  <si>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</si>
  <si>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</si>
  <si>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</si>
  <si>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</si>
  <si>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</si>
  <si>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</si>
  <si>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</si>
  <si>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</si>
  <si>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</si>
  <si>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</si>
  <si>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</si>
  <si>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</si>
  <si>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</si>
  <si>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</si>
  <si>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</si>
  <si>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</si>
  <si>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</si>
  <si>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</si>
  <si>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</si>
  <si>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</si>
  <si>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</si>
  <si>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</si>
  <si>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</si>
  <si>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</si>
  <si>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</si>
  <si>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</si>
  <si>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</si>
  <si>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</si>
  <si>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</si>
  <si>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</si>
  <si>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</si>
  <si>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</si>
  <si>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</si>
  <si>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</si>
  <si>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</si>
  <si>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</si>
  <si>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</si>
  <si>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</si>
  <si>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</si>
  <si>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</si>
  <si>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</si>
  <si>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</si>
  <si>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</si>
  <si>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</si>
  <si>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</si>
  <si>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</si>
  <si>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</si>
  <si>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</si>
  <si>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</si>
  <si>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</si>
  <si>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</si>
  <si>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</si>
  <si>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</si>
  <si>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</si>
  <si>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</si>
  <si>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</si>
  <si>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</si>
  <si>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</si>
  <si>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</si>
  <si>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</si>
  <si>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</si>
  <si>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</si>
  <si>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</si>
  <si>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</si>
  <si>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</si>
  <si>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</si>
  <si>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</si>
  <si>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</si>
  <si>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</si>
  <si>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</si>
  <si>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</si>
  <si>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</si>
  <si>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</si>
  <si>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</si>
  <si>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</si>
  <si>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</si>
  <si>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</si>
  <si>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</si>
  <si>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</si>
  <si>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</si>
  <si>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</si>
  <si>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</si>
  <si>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</si>
  <si>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</si>
  <si>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</si>
  <si>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</si>
  <si>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</si>
  <si>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</si>
  <si>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</si>
  <si>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</si>
  <si>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</si>
  <si>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</si>
  <si>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</si>
  <si>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</si>
  <si>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</si>
  <si>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</si>
  <si>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</si>
  <si>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</si>
  <si>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</si>
  <si>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</si>
  <si>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</si>
  <si>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</si>
  <si>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</si>
  <si>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</si>
  <si>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</si>
  <si>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</si>
  <si>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</si>
  <si>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</si>
  <si>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</si>
  <si>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</si>
  <si>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</si>
  <si>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</si>
  <si>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</si>
  <si>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</si>
  <si>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</si>
  <si>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</si>
  <si>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</si>
  <si>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</si>
  <si>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</si>
  <si>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</si>
  <si>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</si>
  <si>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</si>
  <si>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</si>
  <si>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</si>
  <si>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</si>
  <si>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</si>
  <si>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</si>
  <si>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</si>
  <si>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</si>
  <si>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</si>
  <si>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</si>
  <si>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</si>
  <si>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</si>
  <si>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</si>
  <si>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</si>
  <si>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</si>
  <si>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</si>
  <si>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</si>
  <si>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</si>
  <si>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</si>
  <si>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</si>
  <si>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</si>
  <si>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</si>
  <si>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</si>
  <si>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</si>
  <si>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</si>
  <si>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</si>
  <si>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</si>
  <si>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</si>
  <si>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</si>
  <si>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</si>
  <si>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</si>
  <si>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</si>
  <si>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</si>
  <si>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</si>
  <si>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</si>
  <si>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</si>
  <si>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</si>
  <si>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</si>
  <si>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</si>
  <si>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</si>
  <si>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</si>
  <si>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</si>
  <si>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</si>
  <si>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</si>
  <si>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</si>
  <si>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</si>
  <si>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</si>
  <si>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</si>
  <si>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</si>
  <si>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</si>
  <si>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</si>
  <si>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</si>
  <si>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</si>
  <si>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</si>
  <si>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</si>
  <si>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</si>
  <si>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</si>
  <si>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</si>
  <si>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</si>
  <si>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</si>
  <si>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</si>
  <si>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</si>
  <si>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</si>
  <si>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</si>
  <si>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</si>
  <si>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</si>
  <si>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</si>
  <si>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</si>
  <si>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</si>
  <si>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</si>
  <si>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</si>
  <si>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</si>
  <si>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</si>
  <si>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</si>
  <si>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</si>
  <si>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</si>
  <si>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</si>
  <si>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</si>
  <si>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</si>
  <si>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</si>
  <si>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</si>
  <si>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</si>
  <si>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</si>
  <si>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</si>
  <si>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</si>
  <si>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</si>
  <si>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</si>
  <si>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</si>
  <si>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</si>
  <si>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</si>
  <si>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</si>
  <si>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</si>
  <si>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</si>
  <si>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</si>
  <si>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</si>
  <si>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</si>
  <si>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</si>
  <si>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</si>
  <si>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</si>
  <si>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</si>
  <si>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</si>
  <si>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</si>
  <si>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</si>
  <si>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</si>
  <si>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</si>
  <si>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</si>
  <si>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</si>
  <si>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</si>
  <si>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</si>
  <si>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</si>
  <si>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</si>
  <si>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</si>
  <si>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</si>
  <si>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</si>
  <si>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</si>
  <si>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</si>
  <si>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</si>
  <si>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</si>
  <si>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</si>
  <si>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</si>
  <si>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</si>
  <si>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</si>
  <si>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</si>
  <si>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</si>
  <si>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</si>
  <si>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</si>
  <si>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</si>
  <si>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</si>
  <si>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</si>
  <si>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</si>
  <si>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</si>
  <si>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</si>
  <si>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</si>
  <si>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</si>
  <si>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</si>
  <si>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</si>
  <si>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</si>
  <si>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</si>
  <si>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</si>
  <si>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</si>
  <si>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</si>
  <si>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</si>
  <si>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</si>
  <si>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</si>
  <si>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</si>
  <si>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</si>
  <si>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</si>
  <si>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</si>
  <si>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</si>
  <si>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</si>
  <si>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</si>
  <si>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</si>
  <si>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</si>
  <si>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</si>
  <si>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</si>
  <si>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</si>
  <si>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</si>
  <si>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</si>
  <si>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</si>
  <si>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</si>
  <si>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</si>
  <si>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</si>
  <si>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</si>
  <si>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</si>
  <si>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</si>
  <si>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</si>
  <si>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</si>
  <si>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</si>
  <si>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</si>
  <si>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</si>
  <si>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</si>
  <si>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</si>
  <si>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</si>
  <si>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</si>
  <si>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</si>
  <si>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</si>
  <si>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</si>
  <si>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</si>
  <si>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</si>
  <si>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</si>
  <si>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</si>
  <si>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</si>
  <si>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</si>
  <si>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</si>
  <si>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</si>
  <si>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</si>
  <si>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</si>
  <si>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</si>
  <si>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</si>
  <si>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</si>
  <si>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</si>
  <si>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</si>
  <si>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</si>
  <si>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</si>
  <si>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</si>
  <si>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</si>
  <si>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</si>
  <si>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</si>
  <si>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</si>
  <si>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</si>
  <si>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</si>
  <si>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</si>
  <si>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</si>
  <si>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</si>
  <si>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</si>
  <si>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</si>
  <si>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</si>
  <si>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</si>
  <si>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</si>
  <si>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</si>
  <si>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</si>
  <si>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</si>
  <si>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</si>
  <si>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</si>
  <si>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</si>
  <si>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</si>
  <si>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</si>
  <si>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</si>
  <si>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</si>
  <si>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</si>
  <si>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</si>
  <si>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</si>
  <si>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</si>
  <si>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</si>
  <si>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</si>
  <si>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</si>
  <si>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</si>
  <si>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</si>
  <si>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</si>
  <si>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</si>
  <si>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</si>
  <si>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</si>
  <si>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</si>
  <si>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</si>
  <si>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</si>
  <si>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</si>
  <si>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</si>
  <si>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</si>
  <si>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</si>
  <si>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</si>
  <si>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</si>
  <si>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</si>
  <si>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</si>
  <si>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</si>
  <si>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</si>
  <si>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</si>
  <si>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</si>
  <si>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</si>
  <si>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</si>
  <si>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</si>
  <si>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</si>
  <si>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</si>
  <si>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</si>
  <si>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</si>
  <si>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</si>
  <si>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</si>
  <si>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</si>
  <si>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</si>
  <si>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</si>
  <si>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</si>
  <si>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</si>
  <si>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</si>
  <si>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</si>
  <si>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</si>
  <si>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</si>
  <si>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</si>
  <si>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</si>
  <si>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</si>
  <si>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</si>
  <si>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</si>
  <si>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</si>
  <si>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</si>
  <si>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</si>
  <si>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</si>
  <si>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</si>
  <si>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</si>
  <si>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</si>
  <si>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</si>
  <si>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</si>
  <si>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</si>
  <si>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</si>
  <si>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</si>
  <si>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</si>
  <si>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</si>
  <si>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</si>
  <si>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</si>
  <si>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</si>
  <si>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</si>
  <si>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</si>
  <si>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</si>
  <si>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</si>
  <si>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</si>
  <si>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</si>
  <si>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</si>
  <si>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</si>
  <si>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</si>
  <si>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</si>
  <si>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</si>
  <si>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</si>
  <si>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</si>
  <si>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</si>
  <si>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</si>
  <si>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</si>
  <si>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</si>
  <si>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</si>
  <si>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</si>
  <si>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</si>
  <si>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</si>
  <si>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</si>
  <si>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</si>
  <si>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</si>
  <si>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</si>
  <si>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</si>
  <si>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</si>
  <si>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</si>
  <si>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</si>
  <si>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</si>
  <si>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</si>
  <si>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</si>
  <si>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</si>
  <si>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</si>
  <si>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</si>
  <si>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</si>
  <si>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</si>
  <si>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</si>
  <si>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</si>
  <si>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</si>
  <si>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</si>
  <si>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</si>
  <si>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</si>
  <si>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</si>
  <si>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</si>
  <si>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</si>
  <si>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</si>
  <si>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</si>
  <si>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</si>
  <si>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</si>
  <si>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</si>
  <si>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</si>
  <si>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</si>
  <si>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</si>
  <si>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</si>
  <si>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</si>
  <si>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</si>
  <si>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</si>
  <si>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</si>
  <si>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</si>
  <si>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</si>
  <si>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</si>
  <si>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</si>
  <si>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</si>
  <si>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</si>
  <si>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</si>
  <si>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</si>
  <si>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</si>
  <si>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</si>
  <si>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</si>
  <si>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</si>
  <si>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</si>
  <si>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</si>
  <si>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</si>
  <si>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</si>
  <si>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</si>
  <si>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</si>
  <si>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</si>
  <si>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</si>
  <si>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</si>
  <si>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</si>
  <si>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</si>
  <si>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</si>
  <si>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</si>
  <si>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</si>
  <si>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</si>
  <si>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</si>
  <si>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</si>
  <si>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</si>
  <si>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</si>
  <si>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</si>
  <si>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</si>
  <si>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</si>
  <si>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</si>
  <si>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</si>
  <si>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</si>
  <si>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</si>
  <si>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</si>
  <si>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</si>
  <si>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</si>
  <si>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</si>
  <si>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</si>
  <si>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</si>
  <si>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</si>
  <si>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</si>
  <si>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</si>
  <si>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</si>
  <si>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</si>
  <si>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</si>
  <si>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</si>
  <si>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</si>
  <si>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</si>
  <si>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</si>
  <si>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</si>
  <si>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</si>
  <si>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</si>
  <si>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</si>
  <si>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</si>
  <si>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</si>
  <si>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</si>
  <si>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</si>
  <si>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</si>
  <si>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</si>
  <si>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</si>
  <si>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</si>
  <si>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</si>
  <si>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</si>
  <si>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</si>
  <si>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</si>
  <si>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</si>
  <si>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</si>
  <si>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</si>
  <si>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</si>
  <si>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</si>
  <si>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</si>
  <si>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</si>
  <si>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</si>
  <si>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</si>
  <si>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</si>
  <si>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</si>
  <si>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</si>
  <si>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</si>
  <si>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</si>
  <si>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</si>
  <si>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</si>
  <si>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</si>
  <si>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</si>
  <si>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</si>
  <si>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</si>
  <si>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</si>
  <si>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</si>
  <si>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</si>
  <si>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</si>
  <si>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</si>
  <si>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</si>
  <si>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</si>
  <si>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</si>
  <si>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</si>
  <si>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</si>
  <si>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</si>
  <si>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</si>
  <si>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</si>
  <si>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</si>
  <si>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</si>
  <si>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</si>
  <si>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</si>
  <si>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</si>
  <si>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</si>
  <si>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</si>
  <si>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</si>
  <si>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</si>
  <si>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</si>
  <si>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</si>
  <si>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</si>
  <si>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</si>
  <si>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</si>
  <si>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</si>
  <si>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</si>
  <si>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</si>
  <si>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</si>
  <si>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</si>
  <si>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</si>
  <si>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</si>
  <si>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</si>
  <si>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</si>
  <si>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</si>
  <si>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</si>
  <si>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</si>
  <si>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</si>
  <si>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</si>
  <si>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</si>
  <si>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</si>
  <si>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</si>
  <si>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</si>
  <si>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</si>
  <si>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</si>
  <si>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</si>
  <si>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</si>
  <si>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</si>
  <si>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</si>
  <si>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</si>
  <si>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</si>
  <si>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</si>
  <si>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</si>
  <si>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</si>
  <si>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</si>
  <si>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</si>
  <si>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</si>
  <si>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</si>
  <si>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</si>
  <si>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</si>
  <si>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</si>
  <si>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</si>
  <si>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</si>
  <si>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</si>
  <si>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</si>
  <si>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</si>
  <si>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</si>
  <si>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</si>
  <si>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</si>
  <si>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</si>
  <si>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</si>
  <si>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</si>
  <si>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</si>
  <si>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</si>
  <si>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</si>
  <si>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</si>
  <si>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</si>
  <si>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</si>
  <si>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</si>
  <si>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</si>
  <si>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</si>
  <si>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</si>
  <si>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</si>
  <si>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</si>
  <si>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</si>
  <si>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</si>
  <si>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</si>
  <si>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</si>
  <si>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</si>
  <si>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</si>
  <si>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</si>
  <si>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</si>
  <si>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</si>
  <si>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</si>
  <si>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</si>
  <si>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</si>
  <si>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</si>
  <si>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</si>
  <si>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</si>
  <si>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</si>
  <si>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</si>
  <si>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</si>
  <si>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</si>
  <si>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</si>
  <si>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</si>
  <si>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</si>
  <si>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</si>
  <si>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</si>
  <si>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</si>
  <si>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</si>
  <si>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</si>
  <si>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</si>
  <si>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</si>
  <si>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</si>
  <si>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</si>
  <si>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</si>
  <si>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</si>
  <si>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</si>
  <si>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</si>
  <si>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</si>
  <si>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</si>
  <si>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</si>
  <si>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</si>
  <si>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</si>
  <si>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</si>
  <si>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</si>
  <si>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</si>
  <si>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</si>
  <si>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</si>
  <si>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</si>
  <si>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</si>
  <si>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</si>
  <si>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</si>
  <si>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</si>
  <si>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</si>
  <si>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</si>
  <si>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</si>
  <si>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</si>
  <si>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</si>
  <si>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</si>
  <si>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</si>
  <si>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</si>
  <si>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</si>
  <si>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</si>
  <si>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</si>
  <si>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</si>
  <si>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</si>
  <si>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</si>
  <si>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</si>
  <si>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</si>
  <si>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</si>
  <si>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</si>
  <si>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</si>
  <si>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</si>
  <si>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</si>
  <si>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</si>
  <si>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</si>
  <si>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</si>
  <si>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</si>
  <si>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</si>
  <si>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</si>
  <si>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</si>
  <si>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</si>
  <si>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</si>
  <si>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</si>
  <si>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</si>
  <si>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</si>
  <si>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</si>
  <si>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</si>
  <si>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</si>
  <si>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</si>
  <si>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</si>
  <si>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</si>
  <si>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</si>
  <si>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</si>
  <si>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</si>
  <si>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</si>
  <si>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</si>
  <si>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</si>
  <si>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</si>
  <si>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</si>
  <si>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</si>
  <si>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</si>
  <si>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</si>
  <si>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</si>
  <si>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</si>
  <si>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</si>
  <si>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</si>
  <si>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</si>
  <si>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</si>
  <si>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</si>
  <si>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</si>
  <si>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</si>
  <si>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</si>
  <si>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</si>
  <si>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</si>
  <si>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</si>
  <si>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</si>
  <si>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</si>
  <si>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</si>
  <si>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</si>
  <si>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</si>
  <si>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</si>
  <si>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</si>
  <si>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</si>
  <si>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</si>
  <si>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</si>
  <si>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</si>
  <si>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</si>
  <si>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</si>
  <si>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</si>
  <si>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</si>
  <si>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</si>
  <si>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</si>
  <si>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</si>
  <si>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</si>
  <si>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</si>
  <si>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</si>
  <si>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</si>
  <si>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</si>
  <si>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</si>
  <si>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</si>
  <si>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</si>
  <si>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</si>
  <si>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</si>
  <si>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</si>
  <si>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</si>
  <si>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</si>
  <si>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</si>
  <si>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</si>
  <si>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</si>
  <si>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</si>
  <si>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</si>
  <si>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</si>
  <si>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</si>
  <si>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</si>
  <si>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</si>
  <si>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</si>
  <si>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</si>
  <si>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</si>
  <si>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</si>
  <si>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</si>
  <si>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</si>
  <si>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</si>
  <si>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</si>
  <si>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</si>
  <si>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</si>
  <si>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</si>
  <si>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</si>
  <si>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</si>
  <si>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</si>
  <si>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</si>
  <si>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</si>
  <si>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</si>
  <si>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</si>
  <si>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</si>
  <si>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</si>
  <si>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</si>
  <si>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</si>
  <si>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</si>
  <si>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</si>
  <si>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</si>
  <si>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</si>
  <si>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</si>
  <si>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</si>
  <si>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</si>
  <si>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</si>
  <si>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</si>
  <si>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</si>
  <si>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</si>
  <si>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</si>
  <si>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</si>
  <si>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</si>
  <si>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</si>
  <si>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</si>
  <si>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</si>
  <si>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</si>
  <si>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</si>
  <si>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</si>
  <si>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</si>
  <si>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</si>
  <si>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</si>
  <si>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</si>
  <si>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</si>
  <si>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</si>
  <si>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</si>
  <si>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</si>
  <si>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</si>
  <si>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</si>
  <si>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</si>
  <si>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</si>
  <si>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</si>
  <si>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</si>
  <si>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</si>
  <si>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</si>
  <si>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</si>
  <si>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</si>
  <si>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</si>
  <si>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</si>
  <si>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</si>
  <si>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</si>
  <si>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</si>
  <si>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</si>
  <si>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</si>
  <si>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</si>
  <si>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</si>
  <si>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</si>
  <si>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</si>
  <si>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</si>
  <si>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</si>
  <si>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</si>
  <si>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</si>
  <si>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</si>
  <si>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</si>
  <si>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</si>
  <si>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</si>
  <si>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</si>
  <si>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</si>
  <si>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</si>
  <si>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</si>
  <si>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</si>
  <si>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</si>
  <si>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</si>
  <si>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</si>
  <si>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</si>
  <si>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</si>
  <si>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</si>
  <si>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</si>
  <si>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</si>
  <si>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</si>
  <si>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</si>
  <si>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</si>
  <si>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</si>
  <si>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</si>
  <si>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</si>
  <si>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</si>
  <si>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</si>
  <si>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</si>
  <si>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</si>
  <si>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</si>
  <si>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</si>
  <si>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</si>
  <si>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</si>
  <si>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</si>
  <si>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</si>
  <si>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</si>
  <si>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</si>
  <si>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</si>
  <si>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</si>
  <si>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</si>
  <si>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</si>
  <si>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</si>
  <si>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</si>
  <si>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</si>
  <si>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</si>
  <si>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</si>
  <si>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</si>
  <si>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</si>
  <si>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</si>
  <si>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</si>
  <si>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</si>
  <si>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</si>
  <si>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</si>
  <si>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</si>
  <si>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</si>
  <si>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</si>
  <si>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</si>
  <si>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</si>
  <si>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</si>
  <si>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</si>
  <si>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</si>
  <si>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</si>
  <si>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</si>
  <si>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</si>
  <si>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</si>
  <si>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</si>
  <si>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</si>
  <si>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</si>
  <si>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</si>
  <si>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</si>
  <si>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</si>
  <si>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</si>
  <si>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</si>
  <si>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</si>
  <si>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</si>
  <si>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</si>
  <si>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</si>
  <si>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</si>
  <si>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</si>
  <si>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</si>
  <si>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</si>
  <si>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</si>
  <si>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</si>
  <si>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</si>
  <si>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</si>
  <si>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</si>
  <si>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</si>
  <si>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</si>
  <si>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</si>
  <si>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</si>
  <si>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</si>
  <si>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</si>
  <si>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</si>
  <si>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</si>
  <si>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</si>
  <si>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</si>
  <si>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</si>
  <si>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</si>
  <si>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</si>
  <si>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</si>
  <si>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</si>
  <si>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</si>
  <si>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</si>
  <si>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</si>
  <si>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</si>
  <si>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</si>
  <si>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</si>
  <si>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</si>
  <si>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</si>
  <si>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</si>
  <si>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</si>
  <si>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</si>
  <si>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</si>
  <si>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</si>
  <si>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</si>
  <si>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</si>
  <si>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</si>
  <si>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</si>
  <si>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</si>
  <si>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</si>
  <si>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</si>
  <si>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</si>
  <si>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</si>
  <si>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</si>
  <si>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</si>
  <si>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</si>
  <si>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</si>
  <si>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</si>
  <si>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</si>
  <si>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</si>
  <si>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</si>
  <si>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</si>
  <si>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</si>
  <si>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</si>
  <si>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</si>
  <si>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</si>
  <si>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</si>
  <si>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</si>
  <si>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</si>
  <si>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</si>
  <si>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</si>
  <si>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</si>
  <si>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</si>
  <si>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</si>
  <si>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</si>
  <si>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</si>
  <si>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</si>
  <si>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</si>
  <si>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</si>
  <si>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</si>
  <si>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</si>
  <si>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</si>
  <si>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</si>
  <si>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</si>
  <si>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</si>
  <si>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</si>
  <si>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</si>
  <si>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</si>
  <si>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</si>
  <si>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</si>
  <si>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</si>
  <si>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</si>
  <si>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</si>
  <si>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</si>
  <si>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</si>
  <si>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</si>
  <si>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</si>
  <si>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</si>
  <si>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</si>
  <si>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</si>
  <si>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</si>
  <si>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</si>
  <si>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</si>
  <si>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</si>
  <si>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</si>
  <si>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</si>
  <si>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</si>
  <si>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</si>
  <si>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</si>
  <si>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</si>
  <si>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</si>
  <si>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</si>
  <si>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</si>
  <si>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</si>
  <si>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</si>
  <si>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</si>
  <si>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</si>
  <si>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</si>
  <si>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</si>
  <si>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</si>
  <si>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</si>
  <si>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</si>
  <si>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</si>
  <si>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</si>
  <si>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</si>
  <si>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</si>
  <si>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</si>
  <si>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</si>
  <si>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</si>
  <si>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</si>
  <si>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</si>
  <si>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</si>
  <si>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</si>
  <si>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</si>
  <si>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</si>
  <si>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</si>
  <si>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</si>
  <si>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</si>
  <si>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</si>
  <si>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</si>
  <si>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</si>
  <si>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</si>
  <si>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</si>
  <si>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</si>
  <si>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</si>
  <si>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</si>
  <si>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</si>
  <si>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</si>
  <si>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</si>
  <si>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</si>
  <si>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</si>
  <si>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</si>
  <si>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</si>
  <si>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</si>
  <si>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</si>
  <si>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</si>
  <si>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</si>
  <si>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</si>
  <si>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</si>
  <si>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</si>
  <si>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</si>
  <si>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</si>
  <si>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</si>
  <si>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</si>
  <si>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</si>
  <si>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</si>
  <si>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</si>
  <si>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</si>
  <si>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</si>
  <si>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</si>
  <si>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</si>
  <si>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</si>
  <si>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</si>
  <si>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</si>
  <si>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</si>
  <si>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</si>
  <si>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</si>
  <si>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</si>
  <si>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</si>
  <si>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</si>
  <si>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</si>
  <si>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</si>
  <si>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</si>
  <si>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</si>
  <si>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</si>
  <si>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</si>
  <si>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</si>
  <si>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</si>
  <si>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</si>
  <si>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</si>
  <si>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</si>
  <si>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</si>
  <si>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</si>
  <si>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</si>
  <si>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</si>
  <si>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</si>
  <si>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</si>
  <si>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</si>
  <si>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</si>
  <si>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</si>
  <si>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</si>
  <si>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</si>
  <si>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</si>
  <si>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</si>
  <si>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</si>
  <si>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</si>
  <si>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</si>
  <si>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</si>
  <si>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</si>
  <si>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</si>
  <si>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</si>
  <si>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</si>
  <si>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</si>
  <si>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</si>
  <si>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</si>
  <si>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</si>
  <si>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</si>
  <si>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</si>
  <si>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</si>
  <si>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</si>
  <si>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</si>
  <si>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</si>
  <si>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</si>
  <si>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</si>
  <si>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</si>
  <si>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</si>
  <si>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</si>
  <si>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</si>
  <si>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</si>
  <si>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</si>
  <si>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</si>
  <si>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</si>
  <si>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</si>
  <si>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</si>
  <si>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</si>
  <si>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</si>
  <si>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</si>
  <si>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</si>
  <si>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</si>
  <si>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</si>
  <si>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</si>
  <si>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</si>
  <si>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</si>
  <si>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</si>
  <si>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</si>
  <si>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</si>
  <si>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</si>
  <si>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</si>
  <si>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</si>
  <si>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</si>
  <si>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</si>
  <si>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</si>
  <si>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</si>
  <si>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</si>
  <si>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</si>
  <si>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</si>
  <si>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</si>
  <si>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</si>
  <si>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</si>
  <si>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</si>
  <si>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</si>
  <si>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</si>
  <si>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</si>
  <si>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</si>
  <si>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</si>
  <si>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</si>
  <si>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</si>
  <si>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</si>
  <si>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</si>
  <si>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</si>
  <si>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</si>
  <si>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</si>
  <si>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</si>
  <si>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</si>
  <si>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</si>
  <si>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</si>
  <si>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</si>
  <si>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</si>
  <si>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</si>
  <si>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</si>
  <si>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</si>
  <si>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</si>
  <si>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</si>
  <si>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</si>
  <si>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</si>
  <si>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</si>
  <si>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</si>
  <si>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</si>
  <si>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</si>
  <si>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</si>
  <si>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</si>
  <si>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</si>
  <si>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</si>
  <si>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</si>
  <si>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</si>
  <si>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</si>
  <si>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</si>
  <si>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</si>
  <si>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</si>
  <si>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</si>
  <si>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</si>
  <si>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</si>
  <si>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</si>
  <si>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</si>
  <si>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</si>
  <si>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</si>
  <si>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</si>
  <si>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</si>
  <si>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</si>
  <si>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</si>
  <si>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</si>
  <si>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</si>
  <si>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</si>
  <si>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</si>
  <si>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</si>
  <si>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</si>
  <si>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</si>
  <si>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</si>
  <si>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</si>
  <si>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</si>
  <si>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</si>
  <si>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</si>
  <si>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</si>
  <si>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</si>
  <si>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</si>
  <si>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</si>
  <si>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</si>
  <si>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</si>
  <si>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</si>
  <si>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</si>
  <si>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</si>
  <si>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</si>
  <si>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</si>
  <si>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</si>
  <si>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</si>
  <si>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</si>
  <si>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</si>
  <si>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</si>
  <si>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</si>
  <si>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</si>
  <si>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</si>
  <si>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</si>
  <si>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</si>
  <si>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</si>
  <si>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</si>
  <si>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</si>
  <si>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</si>
  <si>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</si>
  <si>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</si>
  <si>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</si>
  <si>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</si>
  <si>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</si>
  <si>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</si>
  <si>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</si>
  <si>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</si>
  <si>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</si>
  <si>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</si>
  <si>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</si>
  <si>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</si>
  <si>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</si>
  <si>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</si>
  <si>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</si>
  <si>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</si>
  <si>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</si>
  <si>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</si>
  <si>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</si>
  <si>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</si>
  <si>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</si>
  <si>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</si>
  <si>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</si>
  <si>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</si>
  <si>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</si>
  <si>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</si>
  <si>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</si>
  <si>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</si>
  <si>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</si>
  <si>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</si>
  <si>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</si>
  <si>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</si>
  <si>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</si>
  <si>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</si>
  <si>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</si>
  <si>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</si>
  <si>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</si>
  <si>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</si>
  <si>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</si>
  <si>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</si>
  <si>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</si>
  <si>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</si>
  <si>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</si>
  <si>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</si>
  <si>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</si>
  <si>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</si>
  <si>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</si>
  <si>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</si>
  <si>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</si>
  <si>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</si>
  <si>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</si>
  <si>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</si>
  <si>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</si>
  <si>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</si>
  <si>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</si>
  <si>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</si>
  <si>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</si>
  <si>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</si>
  <si>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</si>
  <si>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</si>
  <si>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</si>
  <si>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</si>
  <si>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</si>
  <si>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</si>
  <si>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</si>
  <si>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</si>
  <si>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</si>
  <si>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</si>
  <si>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</si>
  <si>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</si>
  <si>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</si>
  <si>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</si>
  <si>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</si>
  <si>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</si>
  <si>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</si>
  <si>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</si>
  <si>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</si>
  <si>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</si>
  <si>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</si>
  <si>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</si>
  <si>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</si>
  <si>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</si>
  <si>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</si>
  <si>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</si>
  <si>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</si>
  <si>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</si>
  <si>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</si>
  <si>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</si>
  <si>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</si>
  <si>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</si>
  <si>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</si>
  <si>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</si>
  <si>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</si>
  <si>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</si>
  <si>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</si>
  <si>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</si>
  <si>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</si>
  <si>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</si>
  <si>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</si>
  <si>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</si>
  <si>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</si>
  <si>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</si>
  <si>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</si>
  <si>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</si>
  <si>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</si>
  <si>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</si>
  <si>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</si>
  <si>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</si>
  <si>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</si>
  <si>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</si>
  <si>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</si>
  <si>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</si>
  <si>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</si>
  <si>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</si>
  <si>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</si>
  <si>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</si>
  <si>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</si>
  <si>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</si>
  <si>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</si>
  <si>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</si>
  <si>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</si>
  <si>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</si>
  <si>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</si>
  <si>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</si>
  <si>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</si>
  <si>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</si>
  <si>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</si>
  <si>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</si>
  <si>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</si>
  <si>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</si>
  <si>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</si>
  <si>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</si>
  <si>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</si>
  <si>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</si>
  <si>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</si>
  <si>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</si>
  <si>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</si>
  <si>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</si>
  <si>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</si>
  <si>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</si>
  <si>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</si>
  <si>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</si>
  <si>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</si>
  <si>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</si>
  <si>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</si>
  <si>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</si>
  <si>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</si>
  <si>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</si>
  <si>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</si>
  <si>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</si>
  <si>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</si>
  <si>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</si>
  <si>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</si>
  <si>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</si>
  <si>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</si>
  <si>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</si>
  <si>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</si>
  <si>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</si>
  <si>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</si>
  <si>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</si>
  <si>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</si>
  <si>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</si>
  <si>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</si>
  <si>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</si>
  <si>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</si>
  <si>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</si>
  <si>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</si>
  <si>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</si>
  <si>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</si>
  <si>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</si>
  <si>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</si>
  <si>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</si>
  <si>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</si>
  <si>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</si>
  <si>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</si>
  <si>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</si>
  <si>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</si>
  <si>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</si>
  <si>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</si>
  <si>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</si>
  <si>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</si>
  <si>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</si>
  <si>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</si>
  <si>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</si>
  <si>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</si>
  <si>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</si>
  <si>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</si>
  <si>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</si>
  <si>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</si>
  <si>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</si>
  <si>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</si>
  <si>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</si>
  <si>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</si>
  <si>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</si>
  <si>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</si>
  <si>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</si>
  <si>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</si>
  <si>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</si>
  <si>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</si>
  <si>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</si>
  <si>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</si>
  <si>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</si>
  <si>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</si>
  <si>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</si>
  <si>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</si>
  <si>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</si>
  <si>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</si>
  <si>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</si>
  <si>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</si>
  <si>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</si>
  <si>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</si>
  <si>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</si>
  <si>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</si>
  <si>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</si>
  <si>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</si>
  <si>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</si>
  <si>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</si>
  <si>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</si>
  <si>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</si>
  <si>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</si>
  <si>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</si>
  <si>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</si>
  <si>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</si>
  <si>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</si>
  <si>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</si>
  <si>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</si>
  <si>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</si>
  <si>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</si>
  <si>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</si>
  <si>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</si>
  <si>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</si>
  <si>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</si>
  <si>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</si>
  <si>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</si>
  <si>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</si>
  <si>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</si>
  <si>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</si>
  <si>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</si>
  <si>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</si>
  <si>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</si>
  <si>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</si>
  <si>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</si>
  <si>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</si>
  <si>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</si>
  <si>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</si>
  <si>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</si>
  <si>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</si>
  <si>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</si>
  <si>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</si>
  <si>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</si>
  <si>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</si>
  <si>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</si>
  <si>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</si>
  <si>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</si>
  <si>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</si>
  <si>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</si>
  <si>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</si>
  <si>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</si>
  <si>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</si>
  <si>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</si>
  <si>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</si>
  <si>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</si>
  <si>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</si>
  <si>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</si>
  <si>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</si>
  <si>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</si>
  <si>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</si>
  <si>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</si>
  <si>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</si>
  <si>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</si>
  <si>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</si>
  <si>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</si>
  <si>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</si>
  <si>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</si>
  <si>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</si>
  <si>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</si>
  <si>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</si>
  <si>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</si>
  <si>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</si>
  <si>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</si>
  <si>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</si>
  <si>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</si>
  <si>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</si>
  <si>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</si>
  <si>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</si>
  <si>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</si>
  <si>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</si>
  <si>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</si>
  <si>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</si>
  <si>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</si>
  <si>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</si>
  <si>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</si>
  <si>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</si>
  <si>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</si>
  <si>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</si>
  <si>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</si>
  <si>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</si>
  <si>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</si>
  <si>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</si>
  <si>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</si>
  <si>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</si>
  <si>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</si>
  <si>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</si>
  <si>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</si>
  <si>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</si>
  <si>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</si>
  <si>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</si>
  <si>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</si>
  <si>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</si>
  <si>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</si>
  <si>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</si>
  <si>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</si>
  <si>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</si>
  <si>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</si>
  <si>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</si>
  <si>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</si>
  <si>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</si>
  <si>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</si>
  <si>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</si>
  <si>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</si>
  <si>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</si>
  <si>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</si>
  <si>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</si>
  <si>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</si>
  <si>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</si>
  <si>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</si>
  <si>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</si>
  <si>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</si>
  <si>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</si>
  <si>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</si>
  <si>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</si>
  <si>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</si>
  <si>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</si>
  <si>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</si>
  <si>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</si>
  <si>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</si>
  <si>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</si>
  <si>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</si>
  <si>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</si>
  <si>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</si>
  <si>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</si>
  <si>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</si>
  <si>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</si>
  <si>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</si>
  <si>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</si>
  <si>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</si>
  <si>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</si>
  <si>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</si>
  <si>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</si>
  <si>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</si>
  <si>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</si>
  <si>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</si>
  <si>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</si>
  <si>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</si>
  <si>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</si>
  <si>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</si>
  <si>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</si>
  <si>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</si>
  <si>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</si>
  <si>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</si>
  <si>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</si>
  <si>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</si>
  <si>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</si>
  <si>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</si>
  <si>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</si>
  <si>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</si>
  <si>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</si>
  <si>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</si>
  <si>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</si>
  <si>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</si>
  <si>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</si>
  <si>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</si>
  <si>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</si>
  <si>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</si>
  <si>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</si>
  <si>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</si>
  <si>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</si>
  <si>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</si>
  <si>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</si>
  <si>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</si>
  <si>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</si>
  <si>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</si>
  <si>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</si>
  <si>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</si>
  <si>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</si>
  <si>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</si>
  <si>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</si>
  <si>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</si>
  <si>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</si>
  <si>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</si>
  <si>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</si>
  <si>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</si>
  <si>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</si>
  <si>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</si>
  <si>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</si>
  <si>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</si>
  <si>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</si>
  <si>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</si>
  <si>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</si>
  <si>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</si>
  <si>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</si>
  <si>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</si>
  <si>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</si>
  <si>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</si>
  <si>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</si>
  <si>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</si>
  <si>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</si>
  <si>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</si>
  <si>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</si>
  <si>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</si>
  <si>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</si>
  <si>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</si>
  <si>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</si>
  <si>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</si>
  <si>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</si>
  <si>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</si>
  <si>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</si>
  <si>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</si>
  <si>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</si>
  <si>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</si>
  <si>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</si>
  <si>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</si>
  <si>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</si>
  <si>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</si>
  <si>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</si>
  <si>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</si>
  <si>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</si>
  <si>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</si>
  <si>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</si>
  <si>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</si>
  <si>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</si>
  <si>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</si>
  <si>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</si>
  <si>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</si>
  <si>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</si>
  <si>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</si>
  <si>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</si>
  <si>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</si>
  <si>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</si>
  <si>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</si>
  <si>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</si>
  <si>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</si>
  <si>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</si>
  <si>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</si>
  <si>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</si>
  <si>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</si>
  <si>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</si>
  <si>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</si>
  <si>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</si>
  <si>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</si>
  <si>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</si>
  <si>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</si>
  <si>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</si>
  <si>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</si>
  <si>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</si>
  <si>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</si>
  <si>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</si>
  <si>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</si>
  <si>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</si>
  <si>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</si>
  <si>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</si>
  <si>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</si>
  <si>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</si>
  <si>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</si>
  <si>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</si>
  <si>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</si>
  <si>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</si>
  <si>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</si>
  <si>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</si>
  <si>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</si>
  <si>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</si>
  <si>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</si>
  <si>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</si>
  <si>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</si>
  <si>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</si>
  <si>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</si>
  <si>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</si>
  <si>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</si>
  <si>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</si>
  <si>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</si>
  <si>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</si>
  <si>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</si>
  <si>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</si>
  <si>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</si>
  <si>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</si>
  <si>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</si>
  <si>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</si>
  <si>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</si>
  <si>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</si>
  <si>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</si>
  <si>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</si>
  <si>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</si>
  <si>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</si>
  <si>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</si>
  <si>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</si>
  <si>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</si>
  <si>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</si>
  <si>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</si>
  <si>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</si>
  <si>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</si>
  <si>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</si>
  <si>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</si>
  <si>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</si>
  <si>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</si>
  <si>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</si>
  <si>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</si>
  <si>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</si>
  <si>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</si>
  <si>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</si>
  <si>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</si>
  <si>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</si>
  <si>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</si>
  <si>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</si>
  <si>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</si>
  <si>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</si>
  <si>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</si>
  <si>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</si>
  <si>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</si>
  <si>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</si>
  <si>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</si>
  <si>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</si>
  <si>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</si>
  <si>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</si>
  <si>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</si>
  <si>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</si>
  <si>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</si>
  <si>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</si>
  <si>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</si>
  <si>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</si>
  <si>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</si>
  <si>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</si>
  <si>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</si>
  <si>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</si>
  <si>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</si>
  <si>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</si>
  <si>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</si>
  <si>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</si>
  <si>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</si>
  <si>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</si>
  <si>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</si>
  <si>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</si>
  <si>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</si>
  <si>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</si>
  <si>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</si>
  <si>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</si>
  <si>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</si>
  <si>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</si>
  <si>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</si>
  <si>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</si>
  <si>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</si>
  <si>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</si>
  <si>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</si>
  <si>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</si>
  <si>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</si>
  <si>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</si>
  <si>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</si>
  <si>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</si>
  <si>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</si>
  <si>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</si>
  <si>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</si>
  <si>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</si>
  <si>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</si>
  <si>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</si>
  <si>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</si>
  <si>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</si>
  <si>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</si>
  <si>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</si>
  <si>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</si>
  <si>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</si>
  <si>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</si>
  <si>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</si>
  <si>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</si>
  <si>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</si>
  <si>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</si>
  <si>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</si>
  <si>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</si>
  <si>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</si>
  <si>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</si>
  <si>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</si>
  <si>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</si>
  <si>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</si>
  <si>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</si>
  <si>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</si>
  <si>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</si>
  <si>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</si>
  <si>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</si>
  <si>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</si>
  <si>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</si>
  <si>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</si>
  <si>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</si>
  <si>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</si>
  <si>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</si>
  <si>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</si>
  <si>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</si>
  <si>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</si>
  <si>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</si>
  <si>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</si>
  <si>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</si>
  <si>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</si>
  <si>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</si>
  <si>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</si>
  <si>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</si>
  <si>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</si>
  <si>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</si>
  <si>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</si>
  <si>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</si>
  <si>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</si>
  <si>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</si>
  <si>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</si>
  <si>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</si>
  <si>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</si>
  <si>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</si>
  <si>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</si>
  <si>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</si>
  <si>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</si>
  <si>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</si>
  <si>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</si>
  <si>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</si>
  <si>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</si>
  <si>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</si>
  <si>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</si>
  <si>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</si>
  <si>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</si>
  <si>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</si>
  <si>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</si>
  <si>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</si>
  <si>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</si>
  <si>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</si>
  <si>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</si>
  <si>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</si>
  <si>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</si>
  <si>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</si>
  <si>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</si>
  <si>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</si>
  <si>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</si>
  <si>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</si>
  <si>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</si>
  <si>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</si>
  <si>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</si>
  <si>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</si>
  <si>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</si>
  <si>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</si>
  <si>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</si>
  <si>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</si>
  <si>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</si>
  <si>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</si>
  <si>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</si>
  <si>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</si>
  <si>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</si>
  <si>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</si>
  <si>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</si>
  <si>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</si>
  <si>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</si>
  <si>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</si>
  <si>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</si>
  <si>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</si>
  <si>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</si>
  <si>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</si>
  <si>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</si>
  <si>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</si>
  <si>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</si>
  <si>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</si>
  <si>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</si>
  <si>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</si>
  <si>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</si>
  <si>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</si>
  <si>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</si>
  <si>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</si>
  <si>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</si>
  <si>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</si>
  <si>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</si>
  <si>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</si>
  <si>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</si>
  <si>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</si>
  <si>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</si>
  <si>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</si>
  <si>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</si>
  <si>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</si>
  <si>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</si>
  <si>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</si>
  <si>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</si>
  <si>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</si>
  <si>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</si>
  <si>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</si>
  <si>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</si>
  <si>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</si>
  <si>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</si>
  <si>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</si>
  <si>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</si>
  <si>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</si>
  <si>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</si>
  <si>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</si>
  <si>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</si>
  <si>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</si>
  <si>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</si>
  <si>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</si>
  <si>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</si>
  <si>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</si>
  <si>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</si>
  <si>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</si>
  <si>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</si>
  <si>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</si>
  <si>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</si>
  <si>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</si>
  <si>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</si>
  <si>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</si>
  <si>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</si>
  <si>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</si>
  <si>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</si>
  <si>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</si>
  <si>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</si>
  <si>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</si>
  <si>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</si>
  <si>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</si>
  <si>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</si>
  <si>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</si>
  <si>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</si>
  <si>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</si>
  <si>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</si>
  <si>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</si>
  <si>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</si>
  <si>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</si>
  <si>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</si>
  <si>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</si>
  <si>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</si>
  <si>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</si>
  <si>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</si>
  <si>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</si>
  <si>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</si>
  <si>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</si>
  <si>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</si>
  <si>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</si>
  <si>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</si>
  <si>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</si>
  <si>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</si>
  <si>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</si>
  <si>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</si>
  <si>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</si>
  <si>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</si>
  <si>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</si>
  <si>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</si>
  <si>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</si>
  <si>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</si>
  <si>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</si>
  <si>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</si>
  <si>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</si>
  <si>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</si>
  <si>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</si>
  <si>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</si>
  <si>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</si>
  <si>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</si>
  <si>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</si>
  <si>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</si>
  <si>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</si>
  <si>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</si>
  <si>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</si>
  <si>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</si>
  <si>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</si>
  <si>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</si>
  <si>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</si>
  <si>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</si>
  <si>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</si>
  <si>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</si>
  <si>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</si>
  <si>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</si>
  <si>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</si>
  <si>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</si>
  <si>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</si>
  <si>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</si>
  <si>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</si>
  <si>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</si>
  <si>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</si>
  <si>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</si>
  <si>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</si>
  <si>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</si>
  <si>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</si>
  <si>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</si>
  <si>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</si>
  <si>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</si>
  <si>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</si>
  <si>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</si>
  <si>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</si>
  <si>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</si>
  <si>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</si>
  <si>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</si>
  <si>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</si>
  <si>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</si>
  <si>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</si>
  <si>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</si>
  <si>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</si>
  <si>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</si>
  <si>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</si>
  <si>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</si>
  <si>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</si>
  <si>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</si>
  <si>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</si>
  <si>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</si>
  <si>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</si>
  <si>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</si>
  <si>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</si>
  <si>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</si>
  <si>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</si>
  <si>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</si>
  <si>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</si>
  <si>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</si>
  <si>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</si>
  <si>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</si>
  <si>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</si>
  <si>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</si>
  <si>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</si>
  <si>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</si>
  <si>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</si>
  <si>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</si>
  <si>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</si>
  <si>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</si>
  <si>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</si>
  <si>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</si>
  <si>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</si>
  <si>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</si>
  <si>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</si>
  <si>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</si>
  <si>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</si>
  <si>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</si>
  <si>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</si>
  <si>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</si>
  <si>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</si>
  <si>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</si>
  <si>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</si>
  <si>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</si>
  <si>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</si>
  <si>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</si>
  <si>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</si>
  <si>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</si>
  <si>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</si>
  <si>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</si>
  <si>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</si>
  <si>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</si>
  <si>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</si>
  <si>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</si>
  <si>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</si>
  <si>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</si>
  <si>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</si>
  <si>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</si>
  <si>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</si>
  <si>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</si>
  <si>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</si>
  <si>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</si>
  <si>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</si>
  <si>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</si>
  <si>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</si>
  <si>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</si>
  <si>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</si>
  <si>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</si>
  <si>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</si>
  <si>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</si>
  <si>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</si>
  <si>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</si>
  <si>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</si>
  <si>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</si>
  <si>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</si>
  <si>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</si>
  <si>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</si>
  <si>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</si>
  <si>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</si>
  <si>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</si>
  <si>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</si>
  <si>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</si>
  <si>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</si>
  <si>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</si>
  <si>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</si>
  <si>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</si>
  <si>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</si>
  <si>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</si>
  <si>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</si>
  <si>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</si>
  <si>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</si>
  <si>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</si>
  <si>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</si>
  <si>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</si>
  <si>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</si>
  <si>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</si>
  <si>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</si>
  <si>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</si>
  <si>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</si>
  <si>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</si>
  <si>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</si>
  <si>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</si>
  <si>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</si>
  <si>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</si>
  <si>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</si>
  <si>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</si>
  <si>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</si>
  <si>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</si>
  <si>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</si>
  <si>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</si>
  <si>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</si>
  <si>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</si>
  <si>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</si>
  <si>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</si>
  <si>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</si>
  <si>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</si>
  <si>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</si>
  <si>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</si>
  <si>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</si>
  <si>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</si>
  <si>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</si>
  <si>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</si>
  <si>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</si>
  <si>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</si>
  <si>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</si>
  <si>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</si>
  <si>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</si>
  <si>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</si>
  <si>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</si>
  <si>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</si>
  <si>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</si>
  <si>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</si>
  <si>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</si>
  <si>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</si>
  <si>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</si>
  <si>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</si>
  <si>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</si>
  <si>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</si>
  <si>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</si>
  <si>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</si>
  <si>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</si>
  <si>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</si>
  <si>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</si>
  <si>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</si>
  <si>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</si>
  <si>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</si>
  <si>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</si>
  <si>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</si>
  <si>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</si>
  <si>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</si>
  <si>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</si>
  <si>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</si>
  <si>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</si>
  <si>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</si>
  <si>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</si>
  <si>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</si>
  <si>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</si>
  <si>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</si>
  <si>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</si>
  <si>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</si>
  <si>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</si>
  <si>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</si>
  <si>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</si>
  <si>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</si>
  <si>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</si>
  <si>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</si>
  <si>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</si>
  <si>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</si>
  <si>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</si>
  <si>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</si>
  <si>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</si>
  <si>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</si>
  <si>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</si>
  <si>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</si>
  <si>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</si>
  <si>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</si>
  <si>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</si>
  <si>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</si>
  <si>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</si>
  <si>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</si>
  <si>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</si>
  <si>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</si>
  <si>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</si>
  <si>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</si>
  <si>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</si>
  <si>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</si>
  <si>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</si>
  <si>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</si>
  <si>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</si>
  <si>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</si>
  <si>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</si>
  <si>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</si>
  <si>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</si>
  <si>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</si>
  <si>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</si>
  <si>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</si>
  <si>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</si>
  <si>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</si>
  <si>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</si>
  <si>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</si>
  <si>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</si>
  <si>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</si>
  <si>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</si>
  <si>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</si>
  <si>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</si>
  <si>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</si>
  <si>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</si>
  <si>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</si>
  <si>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</si>
  <si>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</si>
  <si>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</si>
  <si>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</si>
  <si>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</si>
  <si>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</si>
  <si>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</si>
  <si>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</si>
  <si>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</si>
  <si>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</si>
  <si>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</si>
  <si>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</si>
  <si>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</si>
  <si>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</si>
  <si>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</si>
  <si>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</si>
  <si>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</si>
  <si>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</si>
  <si>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</si>
  <si>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</si>
  <si>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</si>
  <si>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</si>
  <si>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</si>
  <si>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</si>
  <si>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</si>
  <si>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</si>
  <si>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</si>
  <si>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</si>
  <si>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</si>
  <si>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</si>
  <si>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</si>
  <si>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</si>
  <si>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</si>
  <si>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</si>
  <si>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</si>
  <si>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</si>
  <si>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</si>
  <si>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</si>
  <si>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</si>
  <si>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</si>
  <si>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</si>
  <si>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</si>
  <si>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</si>
  <si>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</si>
  <si>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</si>
  <si>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</si>
  <si>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</si>
  <si>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</si>
  <si>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</si>
  <si>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</si>
  <si>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</si>
  <si>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</si>
  <si>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</si>
  <si>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</si>
  <si>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</si>
  <si>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</si>
  <si>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</si>
  <si>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</si>
  <si>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</si>
  <si>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</si>
  <si>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</si>
  <si>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</si>
  <si>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</si>
  <si>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</si>
  <si>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</si>
  <si>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</si>
  <si>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</si>
  <si>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</si>
  <si>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</si>
  <si>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</si>
  <si>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</si>
  <si>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</si>
  <si>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</si>
  <si>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</si>
  <si>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</si>
  <si>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</si>
  <si>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</si>
  <si>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</si>
  <si>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</si>
  <si>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</si>
  <si>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</si>
  <si>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</si>
  <si>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</si>
  <si>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</si>
  <si>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</si>
  <si>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</si>
  <si>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</si>
  <si>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</si>
  <si>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</si>
  <si>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</si>
  <si>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</si>
  <si>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</si>
  <si>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</si>
  <si>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</si>
  <si>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</si>
  <si>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</si>
  <si>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</si>
  <si>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</si>
  <si>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</si>
  <si>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</si>
  <si>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</si>
  <si>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</si>
  <si>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</si>
  <si>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</si>
  <si>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</si>
  <si>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</si>
  <si>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</si>
  <si>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</si>
  <si>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</si>
  <si>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</si>
  <si>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</si>
  <si>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</si>
  <si>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</si>
  <si>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</si>
  <si>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</si>
  <si>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</si>
  <si>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</si>
  <si>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</si>
  <si>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</si>
  <si>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</si>
  <si>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</si>
  <si>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</si>
  <si>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</si>
  <si>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</si>
  <si>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</si>
  <si>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</si>
  <si>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</si>
  <si>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</si>
  <si>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</si>
  <si>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</si>
  <si>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</si>
  <si>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</si>
  <si>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</si>
  <si>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</si>
  <si>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</si>
  <si>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</si>
  <si>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</si>
  <si>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</si>
  <si>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</si>
  <si>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</si>
  <si>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</si>
  <si>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</si>
  <si>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</si>
  <si>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</si>
  <si>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</si>
  <si>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</si>
  <si>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</si>
  <si>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</si>
  <si>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</si>
  <si>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</si>
  <si>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</si>
  <si>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</si>
  <si>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</si>
  <si>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</si>
  <si>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</si>
  <si>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</si>
  <si>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</si>
  <si>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</si>
  <si>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</si>
  <si>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</si>
  <si>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</si>
  <si>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</si>
  <si>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</si>
  <si>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</si>
  <si>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</si>
  <si>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</si>
  <si>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</si>
  <si>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</si>
  <si>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</si>
  <si>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</si>
  <si>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</si>
  <si>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</si>
  <si>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</si>
  <si>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</si>
  <si>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</si>
  <si>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</si>
  <si>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</si>
  <si>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</si>
  <si>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</si>
  <si>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</si>
  <si>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</si>
  <si>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</si>
  <si>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</si>
  <si>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</si>
  <si>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</si>
  <si>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</si>
  <si>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</si>
  <si>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</si>
  <si>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</si>
  <si>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</si>
  <si>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</si>
  <si>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</si>
  <si>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</si>
  <si>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</si>
  <si>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</si>
  <si>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</si>
  <si>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</si>
  <si>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</si>
  <si>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</si>
  <si>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</si>
  <si>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</si>
  <si>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</si>
  <si>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</si>
  <si>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</si>
  <si>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</si>
  <si>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</si>
  <si>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</si>
  <si>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</si>
  <si>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</si>
  <si>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</si>
  <si>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</si>
  <si>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</si>
  <si>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</si>
  <si>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</si>
  <si>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</si>
  <si>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</si>
  <si>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</si>
  <si>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</si>
  <si>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</si>
  <si>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</si>
  <si>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</si>
  <si>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</si>
  <si>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</si>
  <si>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</si>
  <si>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</si>
  <si>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</si>
  <si>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</si>
  <si>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</si>
  <si>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</si>
  <si>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</si>
  <si>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</si>
  <si>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</si>
  <si>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</si>
  <si>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</si>
  <si>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</si>
  <si>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</si>
  <si>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</si>
  <si>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</si>
  <si>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</si>
  <si>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</si>
  <si>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</si>
  <si>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</si>
  <si>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</si>
  <si>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</si>
  <si>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</si>
  <si>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</si>
  <si>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</si>
  <si>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</si>
  <si>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</si>
  <si>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</si>
  <si>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</si>
  <si>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</si>
  <si>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</si>
  <si>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</si>
  <si>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</si>
  <si>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</si>
  <si>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</si>
  <si>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</si>
  <si>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</si>
  <si>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</si>
  <si>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</si>
  <si>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</si>
  <si>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</si>
  <si>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</si>
  <si>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</si>
  <si>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</si>
  <si>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</si>
  <si>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</si>
  <si>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</si>
  <si>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</si>
  <si>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</si>
  <si>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</si>
  <si>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</si>
  <si>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</si>
  <si>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</si>
  <si>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</si>
  <si>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</si>
  <si>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</si>
  <si>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</si>
  <si>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</si>
  <si>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</si>
  <si>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</si>
  <si>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</si>
  <si>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</si>
  <si>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</si>
  <si>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</si>
  <si>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</si>
  <si>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</si>
  <si>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</si>
  <si>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</si>
  <si>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</si>
  <si>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</si>
  <si>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</si>
  <si>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</si>
  <si>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</si>
  <si>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</si>
  <si>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</si>
  <si>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</si>
  <si>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</si>
  <si>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</si>
  <si>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</si>
  <si>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</si>
  <si>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</si>
  <si>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</si>
  <si>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</si>
  <si>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</si>
  <si>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</si>
  <si>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</si>
  <si>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</si>
  <si>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</si>
  <si>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</si>
  <si>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</si>
  <si>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</si>
  <si>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</si>
  <si>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</si>
  <si>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</si>
  <si>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</si>
  <si>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</si>
  <si>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</si>
  <si>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</si>
  <si>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</si>
  <si>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</si>
  <si>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</si>
  <si>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</si>
  <si>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</si>
  <si>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</si>
  <si>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</si>
  <si>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</si>
  <si>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</si>
  <si>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</si>
  <si>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</si>
  <si>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</si>
  <si>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</si>
  <si>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</si>
  <si>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</si>
  <si>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</si>
  <si>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</si>
  <si>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</si>
  <si>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</si>
  <si>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</si>
  <si>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</si>
  <si>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</si>
  <si>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</si>
  <si>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</si>
  <si>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</si>
  <si>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</si>
  <si>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</si>
  <si>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</si>
  <si>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</si>
  <si>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</si>
  <si>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</si>
  <si>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</si>
  <si>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</si>
  <si>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</si>
  <si>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</si>
  <si>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</si>
  <si>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</si>
  <si>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</si>
  <si>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</si>
  <si>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</si>
  <si>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</si>
  <si>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</si>
  <si>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</si>
  <si>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</si>
  <si>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</si>
  <si>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</si>
  <si>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</si>
  <si>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</si>
  <si>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</si>
  <si>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</si>
  <si>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</si>
  <si>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</si>
  <si>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</si>
  <si>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</si>
  <si>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</si>
  <si>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</si>
  <si>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</si>
  <si>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</si>
  <si>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</si>
  <si>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</si>
  <si>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</si>
  <si>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</si>
  <si>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</si>
  <si>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</si>
  <si>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</si>
  <si>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</si>
  <si>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</si>
  <si>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</si>
  <si>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</si>
  <si>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</si>
  <si>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</si>
  <si>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</si>
  <si>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</si>
  <si>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</si>
  <si>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</si>
  <si>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</si>
  <si>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</si>
  <si>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</si>
  <si>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</si>
  <si>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</si>
  <si>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</si>
  <si>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</si>
  <si>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</si>
  <si>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</si>
  <si>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</si>
  <si>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</si>
  <si>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</si>
  <si>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</si>
  <si>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</si>
  <si>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</si>
  <si>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</si>
  <si>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</si>
  <si>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</si>
  <si>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</si>
  <si>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</si>
  <si>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</si>
  <si>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</si>
  <si>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</si>
  <si>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</si>
  <si>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</si>
  <si>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</si>
  <si>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</si>
  <si>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</si>
  <si>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</si>
  <si>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</si>
  <si>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</si>
  <si>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</si>
  <si>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</si>
  <si>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</si>
  <si>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</si>
  <si>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</si>
  <si>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</si>
  <si>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</si>
  <si>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</si>
  <si>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</si>
  <si>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</si>
  <si>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</si>
  <si>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</si>
  <si>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</si>
  <si>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</si>
  <si>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</si>
  <si>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</si>
  <si>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</si>
  <si>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</si>
  <si>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</si>
  <si>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</si>
  <si>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</si>
  <si>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</si>
  <si>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</si>
  <si>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</si>
  <si>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</si>
  <si>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</si>
  <si>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</si>
  <si>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</si>
  <si>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</si>
  <si>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</si>
  <si>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</si>
  <si>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</si>
  <si>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</si>
  <si>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</si>
  <si>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</si>
  <si>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</si>
  <si>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</si>
  <si>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</si>
  <si>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</si>
  <si>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</si>
  <si>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</si>
  <si>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</si>
  <si>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</si>
  <si>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</si>
  <si>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</si>
  <si>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</si>
  <si>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</si>
  <si>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</si>
  <si>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</si>
  <si>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</si>
  <si>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</si>
  <si>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</si>
  <si>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</si>
  <si>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</si>
  <si>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</si>
  <si>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</si>
  <si>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</si>
  <si>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</si>
  <si>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</si>
  <si>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</si>
  <si>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</si>
  <si>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</si>
  <si>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</si>
  <si>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</si>
  <si>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</si>
  <si>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</si>
  <si>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</si>
  <si>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</si>
  <si>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</si>
  <si>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</si>
  <si>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</si>
  <si>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</si>
  <si>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</si>
  <si>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</si>
  <si>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</si>
  <si>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</si>
  <si>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</si>
  <si>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</si>
  <si>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</si>
  <si>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</si>
  <si>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</si>
  <si>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</si>
  <si>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</si>
  <si>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</si>
  <si>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</si>
  <si>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</si>
  <si>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</si>
  <si>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</si>
  <si>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</si>
  <si>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</si>
  <si>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</si>
  <si>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</si>
  <si>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</si>
  <si>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</si>
  <si>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</si>
  <si>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</si>
  <si>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</si>
  <si>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</si>
  <si>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</si>
  <si>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</si>
  <si>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</si>
  <si>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</si>
  <si>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</si>
  <si>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</si>
  <si>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</si>
  <si>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</si>
  <si>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</si>
  <si>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</si>
  <si>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</si>
  <si>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</si>
  <si>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</si>
  <si>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</si>
  <si>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</si>
  <si>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</si>
  <si>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</si>
  <si>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</si>
  <si>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</si>
  <si>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</si>
  <si>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</si>
  <si>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</si>
  <si>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</si>
  <si>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</si>
  <si>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</si>
  <si>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</si>
  <si>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</si>
  <si>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</si>
  <si>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</si>
  <si>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</si>
  <si>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</si>
  <si>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</si>
  <si>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</si>
  <si>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</si>
  <si>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</si>
  <si>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</si>
  <si>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</si>
  <si>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</si>
  <si>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</si>
  <si>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</si>
  <si>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</si>
  <si>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</si>
  <si>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</si>
  <si>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</si>
  <si>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</si>
  <si>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</si>
  <si>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</si>
  <si>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</si>
  <si>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</si>
  <si>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</si>
  <si>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</si>
  <si>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</si>
  <si>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</si>
  <si>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</si>
  <si>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</si>
  <si>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</si>
  <si>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</si>
  <si>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</si>
  <si>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</si>
  <si>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</si>
  <si>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</si>
  <si>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</si>
  <si>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</si>
  <si>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</si>
  <si>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</si>
  <si>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</si>
  <si>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</si>
  <si>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</si>
  <si>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</si>
  <si>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</si>
  <si>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</si>
  <si>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</si>
  <si>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</si>
  <si>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</si>
  <si>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</si>
  <si>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</si>
  <si>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</si>
  <si>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</si>
  <si>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</si>
  <si>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</si>
  <si>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</si>
  <si>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</si>
  <si>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</si>
  <si>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</si>
  <si>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</si>
  <si>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</si>
  <si>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</si>
  <si>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</si>
  <si>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</si>
  <si>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</si>
  <si>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</si>
  <si>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</si>
  <si>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</si>
  <si>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</si>
  <si>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</si>
  <si>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</si>
  <si>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</si>
  <si>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</si>
  <si>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</si>
  <si>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</si>
  <si>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</si>
  <si>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</si>
  <si>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</si>
  <si>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</si>
  <si>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</si>
  <si>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</si>
  <si>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</si>
  <si>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</si>
  <si>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</si>
  <si>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</si>
  <si>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</si>
  <si>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</si>
  <si>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</si>
  <si>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</si>
  <si>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</si>
  <si>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</si>
  <si>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</si>
  <si>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</si>
  <si>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</si>
  <si>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</si>
  <si>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</si>
  <si>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</si>
  <si>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</si>
  <si>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</si>
  <si>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</si>
  <si>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</si>
  <si>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</si>
  <si>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</si>
  <si>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</si>
  <si>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</si>
  <si>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</si>
  <si>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</si>
  <si>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</si>
  <si>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</si>
  <si>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</si>
  <si>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</si>
  <si>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</si>
  <si>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</si>
  <si>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</si>
  <si>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</si>
  <si>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</si>
  <si>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</si>
  <si>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</si>
  <si>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</si>
  <si>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</si>
  <si>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</si>
  <si>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</si>
  <si>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</si>
  <si>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</si>
  <si>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</si>
  <si>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</si>
  <si>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</si>
  <si>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</si>
  <si>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</si>
  <si>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</si>
  <si>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</si>
  <si>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</si>
  <si>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</si>
  <si>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</si>
  <si>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</si>
  <si>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</si>
  <si>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</si>
  <si>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</si>
  <si>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</si>
  <si>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</si>
  <si>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</si>
  <si>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</si>
  <si>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</si>
  <si>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</si>
  <si>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</si>
  <si>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</si>
  <si>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</si>
  <si>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</si>
  <si>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</si>
  <si>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</si>
  <si>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</si>
  <si>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</si>
  <si>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</si>
  <si>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</si>
  <si>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</si>
  <si>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</si>
  <si>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</si>
  <si>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</si>
  <si>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</si>
  <si>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</si>
  <si>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</si>
  <si>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</si>
  <si>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</si>
  <si>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</si>
  <si>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</si>
  <si>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</si>
  <si>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</si>
  <si>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</si>
  <si>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</si>
  <si>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</si>
  <si>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</si>
  <si>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</si>
  <si>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</si>
  <si>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</si>
  <si>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</si>
  <si>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</si>
  <si>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</si>
  <si>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</si>
  <si>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</si>
  <si>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</si>
  <si>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</si>
  <si>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</si>
  <si>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</si>
  <si>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</si>
  <si>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</si>
  <si>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</si>
  <si>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</si>
  <si>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</si>
  <si>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</si>
  <si>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</si>
  <si>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</si>
  <si>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</si>
  <si>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</si>
  <si>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</si>
  <si>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</si>
  <si>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</si>
  <si>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</si>
  <si>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</si>
  <si>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</si>
  <si>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</si>
  <si>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</si>
  <si>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</si>
  <si>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</si>
  <si>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</si>
  <si>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</si>
  <si>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</si>
  <si>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</si>
  <si>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</si>
  <si>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</si>
  <si>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</si>
  <si>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</si>
  <si>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</si>
  <si>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</si>
  <si>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</si>
  <si>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</si>
  <si>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</si>
  <si>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</si>
  <si>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</si>
  <si>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</si>
  <si>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</si>
  <si>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</si>
  <si>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</si>
  <si>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</si>
  <si>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</si>
  <si>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</si>
  <si>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</si>
  <si>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</si>
  <si>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</si>
  <si>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</si>
  <si>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</si>
  <si>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</si>
  <si>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</si>
  <si>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</si>
  <si>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</si>
  <si>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</si>
  <si>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</si>
  <si>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</si>
  <si>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</si>
  <si>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</si>
  <si>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</si>
  <si>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</si>
  <si>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</si>
  <si>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</si>
  <si>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</si>
  <si>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</si>
  <si>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</si>
  <si>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</si>
  <si>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</si>
  <si>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</si>
  <si>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</si>
  <si>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</si>
  <si>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</si>
  <si>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</si>
  <si>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</si>
  <si>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</si>
  <si>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</si>
  <si>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</si>
  <si>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</si>
  <si>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</si>
  <si>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</si>
  <si>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</si>
  <si>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</si>
  <si>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</si>
  <si>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</si>
  <si>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</si>
  <si>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</si>
  <si>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</si>
  <si>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</si>
  <si>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</si>
  <si>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</si>
  <si>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</si>
  <si>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</si>
  <si>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</si>
  <si>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</si>
  <si>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</si>
  <si>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</si>
  <si>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</si>
  <si>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</si>
  <si>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</si>
  <si>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</si>
  <si>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</si>
  <si>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</si>
  <si>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</si>
  <si>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</si>
  <si>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</si>
  <si>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</si>
  <si>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</si>
  <si>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</si>
  <si>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</si>
  <si>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</si>
  <si>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</si>
  <si>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</si>
  <si>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</si>
  <si>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</si>
  <si>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</si>
  <si>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</si>
  <si>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</si>
  <si>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</si>
  <si>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</si>
  <si>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</si>
  <si>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</si>
  <si>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</si>
  <si>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</si>
  <si>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</si>
  <si>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</si>
  <si>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</si>
  <si>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</si>
  <si>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</si>
  <si>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</si>
  <si>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</si>
  <si>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</si>
  <si>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</si>
  <si>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</si>
  <si>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</si>
  <si>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</si>
  <si>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</si>
  <si>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</si>
  <si>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</si>
  <si>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</si>
  <si>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</si>
  <si>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</si>
  <si>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</si>
  <si>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</si>
  <si>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</si>
  <si>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</si>
  <si>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</si>
  <si>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</si>
  <si>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</si>
  <si>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</si>
  <si>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</si>
  <si>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</si>
  <si>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</si>
  <si>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</si>
  <si>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</si>
  <si>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</si>
  <si>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</si>
  <si>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</si>
  <si>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</si>
  <si>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</si>
  <si>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</si>
  <si>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</si>
  <si>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</si>
  <si>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</si>
  <si>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</si>
  <si>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</si>
  <si>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</si>
  <si>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</si>
  <si>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</si>
  <si>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</si>
  <si>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</si>
  <si>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</si>
  <si>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</si>
  <si>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</si>
  <si>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</si>
  <si>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</si>
  <si>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</si>
  <si>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</si>
  <si>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</si>
  <si>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</si>
  <si>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</si>
  <si>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</si>
  <si>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</si>
  <si>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</si>
  <si>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</si>
  <si>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</si>
  <si>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</si>
  <si>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</si>
  <si>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</si>
  <si>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</si>
  <si>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</si>
  <si>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</si>
  <si>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</si>
  <si>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</si>
  <si>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</si>
  <si>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</si>
  <si>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</si>
  <si>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</si>
  <si>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</si>
  <si>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</si>
  <si>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</si>
  <si>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</si>
  <si>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</si>
  <si>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</si>
  <si>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</si>
  <si>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</si>
  <si>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</si>
  <si>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</si>
  <si>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</si>
  <si>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</si>
  <si>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</si>
  <si>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</si>
  <si>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</si>
  <si>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</si>
  <si>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</si>
  <si>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</si>
  <si>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</si>
  <si>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</si>
  <si>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</si>
  <si>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</si>
  <si>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</si>
  <si>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</si>
  <si>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</si>
  <si>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</si>
  <si>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</si>
  <si>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</si>
  <si>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</si>
  <si>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</si>
  <si>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</si>
  <si>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</si>
  <si>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</si>
  <si>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</si>
  <si>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</si>
  <si>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</si>
  <si>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</si>
  <si>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</si>
  <si>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</si>
  <si>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</si>
  <si>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</si>
  <si>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</si>
  <si>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</si>
  <si>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</si>
  <si>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</si>
  <si>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</si>
  <si>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</si>
  <si>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</si>
  <si>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</si>
  <si>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</si>
  <si>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</si>
  <si>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</si>
  <si>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</si>
  <si>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</si>
  <si>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</si>
  <si>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</si>
  <si>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</si>
  <si>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</si>
  <si>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</si>
  <si>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</si>
  <si>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</si>
  <si>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</si>
  <si>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</si>
  <si>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</si>
  <si>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</si>
  <si>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</si>
  <si>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</si>
  <si>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</si>
  <si>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</si>
  <si>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</si>
  <si>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</si>
  <si>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</si>
  <si>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</si>
  <si>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</si>
  <si>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</si>
  <si>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</si>
  <si>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</si>
  <si>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</si>
  <si>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</si>
  <si>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</si>
  <si>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</si>
  <si>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</si>
  <si>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</si>
  <si>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</si>
  <si>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</si>
  <si>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</si>
  <si>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</si>
  <si>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</si>
  <si>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</si>
  <si>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</si>
  <si>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</si>
  <si>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</si>
  <si>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</si>
  <si>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</si>
  <si>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</si>
  <si>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</si>
  <si>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</si>
  <si>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</si>
  <si>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</si>
  <si>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</si>
  <si>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</si>
  <si>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</si>
  <si>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</si>
  <si>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</si>
  <si>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</si>
  <si>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</si>
  <si>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</si>
  <si>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</si>
  <si>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</si>
  <si>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</si>
  <si>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</si>
  <si>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</si>
  <si>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</si>
  <si>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</si>
  <si>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</si>
  <si>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</si>
  <si>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</si>
  <si>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</si>
  <si>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</si>
  <si>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</si>
  <si>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</si>
  <si>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</si>
  <si>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</si>
  <si>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</si>
  <si>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</si>
  <si>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</si>
  <si>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</si>
  <si>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</si>
  <si>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</si>
  <si>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</si>
  <si>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</si>
  <si>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</si>
  <si>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</si>
  <si>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</si>
  <si>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</si>
  <si>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</si>
  <si>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</si>
  <si>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</si>
  <si>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</si>
  <si>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</si>
  <si>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</si>
  <si>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</si>
  <si>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</si>
  <si>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</si>
  <si>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</si>
  <si>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</si>
  <si>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</si>
  <si>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</si>
  <si>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</si>
  <si>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</si>
  <si>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</si>
  <si>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</si>
  <si>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</si>
  <si>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</si>
  <si>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</si>
  <si>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</si>
  <si>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</si>
  <si>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</si>
  <si>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</si>
  <si>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</si>
  <si>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</si>
  <si>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</si>
  <si>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</si>
  <si>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</si>
  <si>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</si>
  <si>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</si>
  <si>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</si>
  <si>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</si>
  <si>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</si>
  <si>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</si>
  <si>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</si>
  <si>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</si>
  <si>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</si>
  <si>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</si>
  <si>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</si>
  <si>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</si>
  <si>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</si>
  <si>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</si>
  <si>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</si>
  <si>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</si>
  <si>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</si>
  <si>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</si>
  <si>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</si>
  <si>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</si>
  <si>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</si>
  <si>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</si>
  <si>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</si>
  <si>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</si>
  <si>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</si>
  <si>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</si>
  <si>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</si>
  <si>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</si>
  <si>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</si>
  <si>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</si>
  <si>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</si>
  <si>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</si>
  <si>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</si>
  <si>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</si>
  <si>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</si>
  <si>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</si>
  <si>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</si>
  <si>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</si>
  <si>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</si>
  <si>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</si>
  <si>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</si>
  <si>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</si>
  <si>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</si>
  <si>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</si>
  <si>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</si>
  <si>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</si>
  <si>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</si>
  <si>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</si>
  <si>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</si>
  <si>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</si>
  <si>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</si>
  <si>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</si>
  <si>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</si>
  <si>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</si>
  <si>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</si>
  <si>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</si>
  <si>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</si>
  <si>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</si>
  <si>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</si>
  <si>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</si>
  <si>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</si>
  <si>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</si>
  <si>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</si>
  <si>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</si>
  <si>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</si>
  <si>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</si>
  <si>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</si>
  <si>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</si>
  <si>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</si>
  <si>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</si>
  <si>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</si>
  <si>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</si>
  <si>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</si>
  <si>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</si>
  <si>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</si>
  <si>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</si>
  <si>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</si>
  <si>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</si>
  <si>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</si>
  <si>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</si>
  <si>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</si>
  <si>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</si>
  <si>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</si>
  <si>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</si>
  <si>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</si>
  <si>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</si>
  <si>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</si>
  <si>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</si>
  <si>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</si>
  <si>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</si>
  <si>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</si>
  <si>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</si>
  <si>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</si>
  <si>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</si>
  <si>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</si>
  <si>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</si>
  <si>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</si>
  <si>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</si>
  <si>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</si>
  <si>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</si>
  <si>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</si>
  <si>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</si>
  <si>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</si>
  <si>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</si>
  <si>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</si>
  <si>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</si>
  <si>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</si>
  <si>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</si>
  <si>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</si>
  <si>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</si>
  <si>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</si>
  <si>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</si>
  <si>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</si>
  <si>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</si>
  <si>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</si>
  <si>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</si>
  <si>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</si>
  <si>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</si>
  <si>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</si>
  <si>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</si>
  <si>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</si>
  <si>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</si>
  <si>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</si>
  <si>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</si>
  <si>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</si>
  <si>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</si>
  <si>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</si>
  <si>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</si>
  <si>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</si>
  <si>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</si>
  <si>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</si>
  <si>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</si>
  <si>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</si>
  <si>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</si>
  <si>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</si>
  <si>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</si>
  <si>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</si>
  <si>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</si>
  <si>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</si>
  <si>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</si>
  <si>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</si>
  <si>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</si>
  <si>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</si>
  <si>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</si>
  <si>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</si>
  <si>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</si>
  <si>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</si>
  <si>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</si>
  <si>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</si>
  <si>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</si>
  <si>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</si>
  <si>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</si>
  <si>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</si>
  <si>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</si>
  <si>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</si>
  <si>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</si>
  <si>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</si>
  <si>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</si>
  <si>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</si>
  <si>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</si>
  <si>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</si>
  <si>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</si>
  <si>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</si>
  <si>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</si>
  <si>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</si>
  <si>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</si>
  <si>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</si>
  <si>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</si>
  <si>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</si>
  <si>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</si>
  <si>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</si>
  <si>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</si>
  <si>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</si>
  <si>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</si>
  <si>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</si>
  <si>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</si>
  <si>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</si>
  <si>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</si>
  <si>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</si>
  <si>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</si>
  <si>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</si>
  <si>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</si>
  <si>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</si>
  <si>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</si>
  <si>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</si>
  <si>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</si>
  <si>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</si>
  <si>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</si>
  <si>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</si>
  <si>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</si>
  <si>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</si>
  <si>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</si>
  <si>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</si>
  <si>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</si>
  <si>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</si>
  <si>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</si>
  <si>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</si>
  <si>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</si>
  <si>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</si>
  <si>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</si>
  <si>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</si>
  <si>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</si>
  <si>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</si>
  <si>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</si>
  <si>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</si>
  <si>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</si>
  <si>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</si>
  <si>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</si>
  <si>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</si>
  <si>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</si>
  <si>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</si>
  <si>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</si>
  <si>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</si>
  <si>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</si>
  <si>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</si>
  <si>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</si>
  <si>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</si>
  <si>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</si>
  <si>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</si>
  <si>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</si>
  <si>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</si>
  <si>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</si>
  <si>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</si>
  <si>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</si>
  <si>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</si>
  <si>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</si>
  <si>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</si>
  <si>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</si>
  <si>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</si>
  <si>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</si>
  <si>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</si>
  <si>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</si>
  <si>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</si>
  <si>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</si>
  <si>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</si>
  <si>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</si>
  <si>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</si>
  <si>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</si>
  <si>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</si>
  <si>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</si>
  <si>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</si>
  <si>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</si>
  <si>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</si>
  <si>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</si>
  <si>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</si>
  <si>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</si>
  <si>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</si>
  <si>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</si>
  <si>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</si>
  <si>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</si>
  <si>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</si>
  <si>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</si>
  <si>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</si>
  <si>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</si>
  <si>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</si>
  <si>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</si>
  <si>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</si>
  <si>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</si>
  <si>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</si>
  <si>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</si>
  <si>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</si>
  <si>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</si>
  <si>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</si>
  <si>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</si>
  <si>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</si>
  <si>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</si>
  <si>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</si>
  <si>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</si>
  <si>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</si>
  <si>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</si>
  <si>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</si>
  <si>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</si>
  <si>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</si>
  <si>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</si>
  <si>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</si>
  <si>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</si>
  <si>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</si>
  <si>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</si>
  <si>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</si>
  <si>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</si>
  <si>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</si>
  <si>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</si>
  <si>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</si>
  <si>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</si>
  <si>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</si>
  <si>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</si>
  <si>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</si>
  <si>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</si>
  <si>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</si>
  <si>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</si>
  <si>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</si>
  <si>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</si>
  <si>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</si>
  <si>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</si>
  <si>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</si>
  <si>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</si>
  <si>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</si>
  <si>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</si>
  <si>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</si>
  <si>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</si>
  <si>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</si>
  <si>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</si>
  <si>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</si>
  <si>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</si>
  <si>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</si>
  <si>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</si>
  <si>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</si>
  <si>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</si>
  <si>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</si>
  <si>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</si>
  <si>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</si>
  <si>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</si>
  <si>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</si>
  <si>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</si>
  <si>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</si>
  <si>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</si>
  <si>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</si>
  <si>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</si>
  <si>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</si>
  <si>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</si>
  <si>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</si>
  <si>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</si>
  <si>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</si>
  <si>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</si>
  <si>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</si>
  <si>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</si>
  <si>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</si>
  <si>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</si>
  <si>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</si>
  <si>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</si>
  <si>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</si>
  <si>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</si>
  <si>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</si>
  <si>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</si>
  <si>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</si>
  <si>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</si>
  <si>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</si>
  <si>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</si>
  <si>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</si>
  <si>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</si>
  <si>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</si>
  <si>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</si>
  <si>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</si>
  <si>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</si>
  <si>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</si>
  <si>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</si>
  <si>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</si>
  <si>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</si>
  <si>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</si>
  <si>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</si>
  <si>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</si>
  <si>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</si>
  <si>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</si>
  <si>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</si>
  <si>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</si>
  <si>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</si>
  <si>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</si>
  <si>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</si>
  <si>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</si>
  <si>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</si>
  <si>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</si>
  <si>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</si>
  <si>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</si>
  <si>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</si>
  <si>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</si>
  <si>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</si>
  <si>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</si>
  <si>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</si>
  <si>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</si>
  <si>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</si>
  <si>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</si>
  <si>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</si>
  <si>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</si>
  <si>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</si>
  <si>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</si>
  <si>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</si>
  <si>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</si>
  <si>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</si>
  <si>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</si>
  <si>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</si>
  <si>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</si>
  <si>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</si>
  <si>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</si>
  <si>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</si>
  <si>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</si>
  <si>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</si>
  <si>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</si>
  <si>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</si>
  <si>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</si>
  <si>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</si>
  <si>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</si>
  <si>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</si>
  <si>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</si>
  <si>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</si>
  <si>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</si>
  <si>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</si>
  <si>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</si>
  <si>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</si>
  <si>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</si>
  <si>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</si>
  <si>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</si>
  <si>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</si>
  <si>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</si>
  <si>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</si>
  <si>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</si>
  <si>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</si>
  <si>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</si>
  <si>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</si>
  <si>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</si>
  <si>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</si>
  <si>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</si>
  <si>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</si>
  <si>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</si>
  <si>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</si>
  <si>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</si>
  <si>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</si>
  <si>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</si>
  <si>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</si>
  <si>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</si>
  <si>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</si>
  <si>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</si>
  <si>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</si>
  <si>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</si>
  <si>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</si>
  <si>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</si>
  <si>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</si>
  <si>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</si>
  <si>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</si>
  <si>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</si>
  <si>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</si>
  <si>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</si>
  <si>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</si>
  <si>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</si>
  <si>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</si>
  <si>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</si>
  <si>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</si>
  <si>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</si>
  <si>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</si>
  <si>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</si>
  <si>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</si>
  <si>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</si>
  <si>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</si>
  <si>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</si>
  <si>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</si>
  <si>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</si>
  <si>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</si>
  <si>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</si>
  <si>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</si>
  <si>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</si>
  <si>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</si>
  <si>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</si>
  <si>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</si>
  <si>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</si>
  <si>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</si>
  <si>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</si>
  <si>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</si>
  <si>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</si>
  <si>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</si>
  <si>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</si>
  <si>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</si>
  <si>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</si>
  <si>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</si>
  <si>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</si>
  <si>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</si>
  <si>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</si>
  <si>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</si>
  <si>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</si>
  <si>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</si>
  <si>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</si>
  <si>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</si>
  <si>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</si>
  <si>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</si>
  <si>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</si>
  <si>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</si>
  <si>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</si>
  <si>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</si>
  <si>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</si>
  <si>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</si>
  <si>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</si>
  <si>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</si>
  <si>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</si>
  <si>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</si>
  <si>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</si>
  <si>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</si>
  <si>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</si>
  <si>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</si>
  <si>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</si>
  <si>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</si>
  <si>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</si>
  <si>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</si>
  <si>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</si>
  <si>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</si>
  <si>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</si>
  <si>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</si>
  <si>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</si>
  <si>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</si>
  <si>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</si>
  <si>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</si>
  <si>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</si>
  <si>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</si>
  <si>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</si>
  <si>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</si>
  <si>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</si>
  <si>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</si>
  <si>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</si>
  <si>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</si>
  <si>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</si>
  <si>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</si>
  <si>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</si>
  <si>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</si>
  <si>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</si>
  <si>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</si>
  <si>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</si>
  <si>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</si>
  <si>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</si>
  <si>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</si>
  <si>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</si>
  <si>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</si>
  <si>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</si>
  <si>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</si>
  <si>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</si>
  <si>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</si>
  <si>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</si>
  <si>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</si>
  <si>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</si>
  <si>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</si>
  <si>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</si>
  <si>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</si>
  <si>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</si>
  <si>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</si>
  <si>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</si>
  <si>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</si>
  <si>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</si>
  <si>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</si>
  <si>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</si>
  <si>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</si>
  <si>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</si>
  <si>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</si>
  <si>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</si>
  <si>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</si>
  <si>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</si>
  <si>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</si>
  <si>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</si>
  <si>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</si>
  <si>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</si>
  <si>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</si>
  <si>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</si>
  <si>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</si>
  <si>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</si>
  <si>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</si>
  <si>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</si>
  <si>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</si>
  <si>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</si>
  <si>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</si>
  <si>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</si>
  <si>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</si>
  <si>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</si>
  <si>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</si>
  <si>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</si>
  <si>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</si>
  <si>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</si>
  <si>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</si>
  <si>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</si>
  <si>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</si>
  <si>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</si>
  <si>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</si>
  <si>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</si>
  <si>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</si>
  <si>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</si>
  <si>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</si>
  <si>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</si>
  <si>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</si>
  <si>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</si>
  <si>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</si>
  <si>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</si>
  <si>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</si>
  <si>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</si>
  <si>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</si>
  <si>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</si>
  <si>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</si>
  <si>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</si>
  <si>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</si>
  <si>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</si>
  <si>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</si>
  <si>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</si>
  <si>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</si>
  <si>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</si>
  <si>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</si>
  <si>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</si>
  <si>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</si>
  <si>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</si>
  <si>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</si>
  <si>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</si>
  <si>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</si>
  <si>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</si>
  <si>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</si>
  <si>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</si>
  <si>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</si>
  <si>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</si>
  <si>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</si>
  <si>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</si>
  <si>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</si>
  <si>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</si>
  <si>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</si>
  <si>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</si>
  <si>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</si>
  <si>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</si>
  <si>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</si>
  <si>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</si>
  <si>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</si>
  <si>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</si>
  <si>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</si>
  <si>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</si>
  <si>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</si>
  <si>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</si>
  <si>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</si>
  <si>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</si>
  <si>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</si>
  <si>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</si>
  <si>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</si>
  <si>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</si>
  <si>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</si>
  <si>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</si>
  <si>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</si>
  <si>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</si>
  <si>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</si>
  <si>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</si>
  <si>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</si>
  <si>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</si>
  <si>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</si>
  <si>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</si>
  <si>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</si>
  <si>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</si>
  <si>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</si>
  <si>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</si>
  <si>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</si>
  <si>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</si>
  <si>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</si>
  <si>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</si>
  <si>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</si>
  <si>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</si>
  <si>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</si>
  <si>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</si>
  <si>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</si>
  <si>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</si>
  <si>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</si>
  <si>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</si>
  <si>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</si>
  <si>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</si>
  <si>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</si>
  <si>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</si>
  <si>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</si>
  <si>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</si>
  <si>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</si>
  <si>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</si>
  <si>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</si>
  <si>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</si>
  <si>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</si>
  <si>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</si>
  <si>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</si>
  <si>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</si>
  <si>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</si>
  <si>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</si>
  <si>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</si>
  <si>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</si>
  <si>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</si>
  <si>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</si>
  <si>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</si>
  <si>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</si>
  <si>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</si>
  <si>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</si>
  <si>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</si>
  <si>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</si>
  <si>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</si>
  <si>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</si>
  <si>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</si>
  <si>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</si>
  <si>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</si>
  <si>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</si>
  <si>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</si>
  <si>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</si>
  <si>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</si>
  <si>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</si>
  <si>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</si>
  <si>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</si>
  <si>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</si>
  <si>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</si>
  <si>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</si>
  <si>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</si>
  <si>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</si>
  <si>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</si>
  <si>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</si>
  <si>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</si>
  <si>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</si>
  <si>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</si>
  <si>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</si>
  <si>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</si>
  <si>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</si>
  <si>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</si>
  <si>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</si>
  <si>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</si>
  <si>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</si>
  <si>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</si>
  <si>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</si>
  <si>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</si>
  <si>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</si>
  <si>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</si>
  <si>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</si>
  <si>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</si>
  <si>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</si>
  <si>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</si>
  <si>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</si>
  <si>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</si>
  <si>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</si>
  <si>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</si>
  <si>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</si>
  <si>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</si>
  <si>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</si>
  <si>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</si>
  <si>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</si>
  <si>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</si>
  <si>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</si>
  <si>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</si>
  <si>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</si>
  <si>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</si>
  <si>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</si>
  <si>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</si>
  <si>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</si>
  <si>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</si>
  <si>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</si>
  <si>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</si>
  <si>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</si>
  <si>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</si>
  <si>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</si>
  <si>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</si>
  <si>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</si>
  <si>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</si>
  <si>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</si>
  <si>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</si>
  <si>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</si>
  <si>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</si>
  <si>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</si>
  <si>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</si>
  <si>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</si>
  <si>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</si>
  <si>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</si>
  <si>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</si>
  <si>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</si>
  <si>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</si>
  <si>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</si>
  <si>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</si>
  <si>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</si>
  <si>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</si>
  <si>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</si>
  <si>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</si>
  <si>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</si>
  <si>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</si>
  <si>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</si>
  <si>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</si>
  <si>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</si>
  <si>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</si>
  <si>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</si>
  <si>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</si>
  <si>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</si>
  <si>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</si>
  <si>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</si>
  <si>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</si>
  <si>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</si>
  <si>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</si>
  <si>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</si>
  <si>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</si>
  <si>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</si>
  <si>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</si>
  <si>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</si>
  <si>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</si>
  <si>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</si>
  <si>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</si>
  <si>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</si>
  <si>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</si>
  <si>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</si>
  <si>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</si>
  <si>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</si>
  <si>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</si>
  <si>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</si>
  <si>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</si>
  <si>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</si>
  <si>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</si>
  <si>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</si>
  <si>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</si>
  <si>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</si>
  <si>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</si>
  <si>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</si>
  <si>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</si>
  <si>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</si>
  <si>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</si>
  <si>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</si>
  <si>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</si>
  <si>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</si>
  <si>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</si>
  <si>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</si>
  <si>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</si>
  <si>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</si>
  <si>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</si>
  <si>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</si>
  <si>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</si>
  <si>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</si>
  <si>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</si>
  <si>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</si>
  <si>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</si>
  <si>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</si>
  <si>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</si>
  <si>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</si>
  <si>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</si>
  <si>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</si>
  <si>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</si>
  <si>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</si>
  <si>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</si>
  <si>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</si>
  <si>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</si>
  <si>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</si>
  <si>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</si>
  <si>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</si>
  <si>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</si>
  <si>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</si>
  <si>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</si>
  <si>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</si>
  <si>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</si>
  <si>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</si>
  <si>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</si>
  <si>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</si>
  <si>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</si>
  <si>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</si>
  <si>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</si>
  <si>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</si>
  <si>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</si>
  <si>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</si>
  <si>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</si>
  <si>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</si>
  <si>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</si>
  <si>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</si>
  <si>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</si>
  <si>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</si>
  <si>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</si>
  <si>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</si>
  <si>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</si>
  <si>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</si>
  <si>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</si>
  <si>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</si>
  <si>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</si>
  <si>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</si>
  <si>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</si>
  <si>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</si>
  <si>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</si>
  <si>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</si>
  <si>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</si>
  <si>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</si>
  <si>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</si>
  <si>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</si>
  <si>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</si>
  <si>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</si>
  <si>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</si>
  <si>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</si>
  <si>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</si>
  <si>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</si>
  <si>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</si>
  <si>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</si>
  <si>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</si>
  <si>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</si>
  <si>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</si>
  <si>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</si>
  <si>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</si>
  <si>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</si>
  <si>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</si>
  <si>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</si>
  <si>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</si>
  <si>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</si>
  <si>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</si>
  <si>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</si>
  <si>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</si>
  <si>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</si>
  <si>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</si>
  <si>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</si>
  <si>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</si>
  <si>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</si>
  <si>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</si>
  <si>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</si>
  <si>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</si>
  <si>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</si>
  <si>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</si>
  <si>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</si>
  <si>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</si>
  <si>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</si>
  <si>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</si>
  <si>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</si>
  <si>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</si>
  <si>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</si>
  <si>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</si>
  <si>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</si>
  <si>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</si>
  <si>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</si>
  <si>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</si>
  <si>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</si>
  <si>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</si>
  <si>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</si>
  <si>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</si>
  <si>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</si>
  <si>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</si>
  <si>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</si>
  <si>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</si>
  <si>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</si>
  <si>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</si>
  <si>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</si>
  <si>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</si>
  <si>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</si>
  <si>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</si>
  <si>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</si>
  <si>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</si>
  <si>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</si>
  <si>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</si>
  <si>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</si>
  <si>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</si>
  <si>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</si>
  <si>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</si>
  <si>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</si>
  <si>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</si>
  <si>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</si>
  <si>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</si>
  <si>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</si>
  <si>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</si>
  <si>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</si>
  <si>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</si>
  <si>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</si>
  <si>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</si>
  <si>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</si>
  <si>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</si>
  <si>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</si>
  <si>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</si>
  <si>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</si>
  <si>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</si>
  <si>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</si>
  <si>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</si>
  <si>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</si>
  <si>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</si>
  <si>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</si>
  <si>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</si>
  <si>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</si>
  <si>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</si>
  <si>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</si>
  <si>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</si>
  <si>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</si>
  <si>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</si>
  <si>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</si>
  <si>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</si>
  <si>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</si>
  <si>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</si>
  <si>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</si>
  <si>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</si>
  <si>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</si>
  <si>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</si>
  <si>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</si>
  <si>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</si>
  <si>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</si>
  <si>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</si>
  <si>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</si>
  <si>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</si>
  <si>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</si>
  <si>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</si>
  <si>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</si>
  <si>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</si>
  <si>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</si>
  <si>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</si>
  <si>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</si>
  <si>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</si>
  <si>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</si>
  <si>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</si>
  <si>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</si>
  <si>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</si>
  <si>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</si>
  <si>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</si>
  <si>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</si>
  <si>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</si>
  <si>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</si>
  <si>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</si>
  <si>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</si>
  <si>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</si>
  <si>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</si>
  <si>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</si>
  <si>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</si>
  <si>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</si>
  <si>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</si>
  <si>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</si>
  <si>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</si>
  <si>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</si>
  <si>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</si>
  <si>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</si>
  <si>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</si>
  <si>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</si>
  <si>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</si>
  <si>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</si>
  <si>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</si>
  <si>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</si>
  <si>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</si>
  <si>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</si>
  <si>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</si>
  <si>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</si>
  <si>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</si>
  <si>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</si>
  <si>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</si>
  <si>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</si>
  <si>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</si>
  <si>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</si>
  <si>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</si>
  <si>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</si>
  <si>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</si>
  <si>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</si>
  <si>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</si>
  <si>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</si>
  <si>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</si>
  <si>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</si>
  <si>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</si>
  <si>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</si>
  <si>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</si>
  <si>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</si>
  <si>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</si>
  <si>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</si>
  <si>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</si>
  <si>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</si>
  <si>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</si>
  <si>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</si>
  <si>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</si>
  <si>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</si>
  <si>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</si>
  <si>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</si>
  <si>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</si>
  <si>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</si>
  <si>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</si>
  <si>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</si>
  <si>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</si>
  <si>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</si>
  <si>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</si>
  <si>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</si>
  <si>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</si>
  <si>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</si>
  <si>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</si>
  <si>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</si>
  <si>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</si>
  <si>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</si>
  <si>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</si>
  <si>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</si>
  <si>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</si>
  <si>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</si>
  <si>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</si>
  <si>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</si>
  <si>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</si>
  <si>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</si>
  <si>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</si>
  <si>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</si>
  <si>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</si>
  <si>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</si>
  <si>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</si>
  <si>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</si>
  <si>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</si>
  <si>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</si>
  <si>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</si>
  <si>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</si>
  <si>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</si>
  <si>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</si>
  <si>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</si>
  <si>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</si>
  <si>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</si>
  <si>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</si>
  <si>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</si>
  <si>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</si>
  <si>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</si>
  <si>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</si>
  <si>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</si>
  <si>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</si>
  <si>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</si>
  <si>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</si>
  <si>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</si>
  <si>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</si>
  <si>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</si>
  <si>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</si>
  <si>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</si>
  <si>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</si>
  <si>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</si>
  <si>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</si>
  <si>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</si>
  <si>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</si>
  <si>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</si>
  <si>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</si>
  <si>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</si>
  <si>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</si>
  <si>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</si>
  <si>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</si>
  <si>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</si>
  <si>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</si>
  <si>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</si>
  <si>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</si>
  <si>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</si>
  <si>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</si>
  <si>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</si>
  <si>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</si>
  <si>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</si>
  <si>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</si>
  <si>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</si>
  <si>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</si>
  <si>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</si>
  <si>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</si>
  <si>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</si>
  <si>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</si>
  <si>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</si>
  <si>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</si>
  <si>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</si>
  <si>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</si>
  <si>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</si>
  <si>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</si>
  <si>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</si>
  <si>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</si>
  <si>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</si>
  <si>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</si>
  <si>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</si>
  <si>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</si>
  <si>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</si>
  <si>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</si>
  <si>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</si>
  <si>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</si>
  <si>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</si>
  <si>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</si>
  <si>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</si>
  <si>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</si>
  <si>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</si>
  <si>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</si>
  <si>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</si>
  <si>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</si>
  <si>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</si>
  <si>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</si>
  <si>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</si>
  <si>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</si>
  <si>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</si>
  <si>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</si>
  <si>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</si>
  <si>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</si>
  <si>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</si>
  <si>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</si>
  <si>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</si>
  <si>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</si>
  <si>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</si>
  <si>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</si>
  <si>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</si>
  <si>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</si>
  <si>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</si>
  <si>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</si>
  <si>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</si>
  <si>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</si>
  <si>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</si>
  <si>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</si>
  <si>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</si>
  <si>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</si>
  <si>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</si>
  <si>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</si>
  <si>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</si>
  <si>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</si>
  <si>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</si>
  <si>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</si>
  <si>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</si>
  <si>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</si>
  <si>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</si>
  <si>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</si>
  <si>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</si>
  <si>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</si>
  <si>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</si>
  <si>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</si>
  <si>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</si>
  <si>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</si>
  <si>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</si>
  <si>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</si>
  <si>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</si>
  <si>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</si>
  <si>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</si>
  <si>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</si>
  <si>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</si>
  <si>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</si>
  <si>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</si>
  <si>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</si>
  <si>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</si>
  <si>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</si>
  <si>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</si>
  <si>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</si>
  <si>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</si>
  <si>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</si>
  <si>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</si>
  <si>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</si>
  <si>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</si>
  <si>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</si>
  <si>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</si>
  <si>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</si>
  <si>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</si>
  <si>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</si>
  <si>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</si>
  <si>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</si>
  <si>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</si>
  <si>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</si>
  <si>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</si>
  <si>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</si>
  <si>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</si>
  <si>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</si>
  <si>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</si>
  <si>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</si>
  <si>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</si>
  <si>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</si>
  <si>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</si>
  <si>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</si>
  <si>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</si>
  <si>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</si>
  <si>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</si>
  <si>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</si>
  <si>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</si>
  <si>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</si>
  <si>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</si>
  <si>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</si>
  <si>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</si>
  <si>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</si>
  <si>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</si>
  <si>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</si>
  <si>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</si>
  <si>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</si>
  <si>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</si>
  <si>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</si>
  <si>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</si>
  <si>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</si>
  <si>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</si>
  <si>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</si>
  <si>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</si>
  <si>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</si>
  <si>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</si>
  <si>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</si>
  <si>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</si>
  <si>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</si>
  <si>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</si>
  <si>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</si>
  <si>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</si>
  <si>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</si>
  <si>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</si>
  <si>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</si>
  <si>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</si>
  <si>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</si>
  <si>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</si>
  <si>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</si>
  <si>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</si>
  <si>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</si>
  <si>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</si>
  <si>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</si>
  <si>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</si>
  <si>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</si>
  <si>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</si>
  <si>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</si>
  <si>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</si>
  <si>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</si>
  <si>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</si>
  <si>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</si>
  <si>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</si>
  <si>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</si>
  <si>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</si>
  <si>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</si>
  <si>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</si>
  <si>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</si>
  <si>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</si>
  <si>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</si>
  <si>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</si>
  <si>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</si>
  <si>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</si>
  <si>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</si>
  <si>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</si>
  <si>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</si>
  <si>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</si>
  <si>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</si>
  <si>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</si>
  <si>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</si>
  <si>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</si>
  <si>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</si>
  <si>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</si>
  <si>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</si>
  <si>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</si>
  <si>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</si>
  <si>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</si>
  <si>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</si>
  <si>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</si>
  <si>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</si>
  <si>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</si>
  <si>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</si>
  <si>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</si>
  <si>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</si>
  <si>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</si>
  <si>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</si>
  <si>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</si>
  <si>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</si>
  <si>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</si>
  <si>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</si>
  <si>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</si>
  <si>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</si>
  <si>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</si>
  <si>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</si>
  <si>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</si>
  <si>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</si>
  <si>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</si>
  <si>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</si>
  <si>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</si>
  <si>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</si>
  <si>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</si>
  <si>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</si>
  <si>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</si>
  <si>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</si>
  <si>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</si>
  <si>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</si>
  <si>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</si>
  <si>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</si>
  <si>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</si>
  <si>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</si>
  <si>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</si>
  <si>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</si>
  <si>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</si>
  <si>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</si>
  <si>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</si>
  <si>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</si>
  <si>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</si>
  <si>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</si>
  <si>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</si>
  <si>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</si>
  <si>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</si>
  <si>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</si>
  <si>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</si>
  <si>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</si>
  <si>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</si>
  <si>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</si>
  <si>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</si>
  <si>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</si>
  <si>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</si>
  <si>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</si>
  <si>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</si>
  <si>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</si>
  <si>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</si>
  <si>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</si>
  <si>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</si>
  <si>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</si>
  <si>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</si>
  <si>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</si>
  <si>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</si>
  <si>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</si>
  <si>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</si>
  <si>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</si>
  <si>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</si>
  <si>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</si>
  <si>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</si>
  <si>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</si>
  <si>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</si>
  <si>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</si>
  <si>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</si>
  <si>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</si>
  <si>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</si>
  <si>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</si>
  <si>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</si>
  <si>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</si>
  <si>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</si>
  <si>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</si>
  <si>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</si>
  <si>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</si>
  <si>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</si>
  <si>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</si>
  <si>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</si>
  <si>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</si>
  <si>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</si>
  <si>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</si>
  <si>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</si>
  <si>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</si>
  <si>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</si>
  <si>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</si>
  <si>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</si>
  <si>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</si>
  <si>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</si>
  <si>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</si>
  <si>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</si>
  <si>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</si>
  <si>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</si>
  <si>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</si>
  <si>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</si>
  <si>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</si>
  <si>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</si>
  <si>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</si>
  <si>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</si>
  <si>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</si>
  <si>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</si>
  <si>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</si>
  <si>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</si>
  <si>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</si>
  <si>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</si>
  <si>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</si>
  <si>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</si>
  <si>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</si>
  <si>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</si>
  <si>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</si>
  <si>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</si>
  <si>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</si>
  <si>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</si>
  <si>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</si>
  <si>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</si>
  <si>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</si>
  <si>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</si>
  <si>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</si>
  <si>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</si>
  <si>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</si>
  <si>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</si>
  <si>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</si>
  <si>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</si>
  <si>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</si>
  <si>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</si>
  <si>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</si>
  <si>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</si>
  <si>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</si>
  <si>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</si>
  <si>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</si>
  <si>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</si>
  <si>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</si>
  <si>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</si>
  <si>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</si>
  <si>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</si>
  <si>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</si>
  <si>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</si>
  <si>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</si>
  <si>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</si>
  <si>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</si>
  <si>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</si>
  <si>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</si>
  <si>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</si>
  <si>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</si>
  <si>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</si>
  <si>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</si>
  <si>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</si>
  <si>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</si>
  <si>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</si>
  <si>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</si>
  <si>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</si>
  <si>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</si>
  <si>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</si>
  <si>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</si>
  <si>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</si>
  <si>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</si>
  <si>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</si>
  <si>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</si>
  <si>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</si>
  <si>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</si>
  <si>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</si>
  <si>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</si>
  <si>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</si>
  <si>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</si>
  <si>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</si>
  <si>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</si>
  <si>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</si>
  <si>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</si>
  <si>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</si>
  <si>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</si>
  <si>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</si>
  <si>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</si>
  <si>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</si>
  <si>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</si>
  <si>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</si>
  <si>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</si>
  <si>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</si>
  <si>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</si>
  <si>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</si>
  <si>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</si>
  <si>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</si>
  <si>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</si>
  <si>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</si>
  <si>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</si>
  <si>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</si>
  <si>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</si>
  <si>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</si>
  <si>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</si>
  <si>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</si>
  <si>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</si>
  <si>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</si>
  <si>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</si>
  <si>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</si>
  <si>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</si>
  <si>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</si>
  <si>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</si>
  <si>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</si>
  <si>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</si>
  <si>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</si>
  <si>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</si>
  <si>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</si>
  <si>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</si>
  <si>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</si>
  <si>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</si>
  <si>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</si>
  <si>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</si>
  <si>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</si>
  <si>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</si>
  <si>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</si>
  <si>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</si>
  <si>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</si>
  <si>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</si>
  <si>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</si>
  <si>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</si>
  <si>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</si>
  <si>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</si>
  <si>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</si>
  <si>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</si>
  <si>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</si>
  <si>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</si>
  <si>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</si>
  <si>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</si>
  <si>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</si>
  <si>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</si>
  <si>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</si>
  <si>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</si>
  <si>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</si>
  <si>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</si>
  <si>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</si>
  <si>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</si>
  <si>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</si>
  <si>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</si>
  <si>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</si>
  <si>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</si>
  <si>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</si>
  <si>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</si>
  <si>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</si>
  <si>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</si>
  <si>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</si>
  <si>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</si>
  <si>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</si>
  <si>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</si>
  <si>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</si>
  <si>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</si>
  <si>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</si>
  <si>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</si>
  <si>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</si>
  <si>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</si>
  <si>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</si>
  <si>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</si>
  <si>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</si>
  <si>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</si>
  <si>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</si>
  <si>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</si>
  <si>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</si>
  <si>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</si>
  <si>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</si>
  <si>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</si>
  <si>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</si>
  <si>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</si>
  <si>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</si>
  <si>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</si>
  <si>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</si>
  <si>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</si>
  <si>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</si>
  <si>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</si>
  <si>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</si>
  <si>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</si>
  <si>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</si>
  <si>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</si>
  <si>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</si>
  <si>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</si>
  <si>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</si>
  <si>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</si>
  <si>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</si>
  <si>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</si>
  <si>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</si>
  <si>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</si>
  <si>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</si>
  <si>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</si>
  <si>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</si>
  <si>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</si>
  <si>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</si>
  <si>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</si>
  <si>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</si>
  <si>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</si>
  <si>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</si>
  <si>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</si>
  <si>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</si>
  <si>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</si>
  <si>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</si>
  <si>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</si>
  <si>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</si>
  <si>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</si>
  <si>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</si>
  <si>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</si>
  <si>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</si>
  <si>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</si>
  <si>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</si>
  <si>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</si>
  <si>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</si>
  <si>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</si>
  <si>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</si>
  <si>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</si>
  <si>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</si>
  <si>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</si>
  <si>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</si>
  <si>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</si>
  <si>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</si>
  <si>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</si>
  <si>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</si>
  <si>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</si>
  <si>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</si>
  <si>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</si>
  <si>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</si>
  <si>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</si>
  <si>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</si>
  <si>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</si>
  <si>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</si>
  <si>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</si>
  <si>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</si>
  <si>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</si>
  <si>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</si>
  <si>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</si>
  <si>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</si>
  <si>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</si>
  <si>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</si>
  <si>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</si>
  <si>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</si>
  <si>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</si>
  <si>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</si>
  <si>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</si>
  <si>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</si>
  <si>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</si>
  <si>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</si>
  <si>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</si>
  <si>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</si>
  <si>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</si>
  <si>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</si>
  <si>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</si>
  <si>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</si>
  <si>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</si>
  <si>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</si>
  <si>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</si>
  <si>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</si>
  <si>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</si>
  <si>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</si>
  <si>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</si>
  <si>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</si>
  <si>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</si>
  <si>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</si>
  <si>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</si>
  <si>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</si>
  <si>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</si>
  <si>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</si>
  <si>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</si>
  <si>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</si>
  <si>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</si>
  <si>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</si>
  <si>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</si>
  <si>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</si>
  <si>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</si>
  <si>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</si>
  <si>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</si>
  <si>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</si>
  <si>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</si>
  <si>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</si>
  <si>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</si>
  <si>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</si>
  <si>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</si>
  <si>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</si>
  <si>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</si>
  <si>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</si>
  <si>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</si>
  <si>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</si>
  <si>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</si>
  <si>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</si>
  <si>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</si>
  <si>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</si>
  <si>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</si>
  <si>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</si>
  <si>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</si>
  <si>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</si>
  <si>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</si>
  <si>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</si>
  <si>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</si>
  <si>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</si>
  <si>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</si>
  <si>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</si>
  <si>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</si>
  <si>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</si>
  <si>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</si>
  <si>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</si>
  <si>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</si>
  <si>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</si>
  <si>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</si>
  <si>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</si>
  <si>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</si>
  <si>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</si>
  <si>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</si>
  <si>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</si>
  <si>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</si>
  <si>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</si>
  <si>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</si>
  <si>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</si>
  <si>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</si>
  <si>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</si>
  <si>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</si>
  <si>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</si>
  <si>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</si>
  <si>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</si>
  <si>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</si>
  <si>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</si>
  <si>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</si>
  <si>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</si>
  <si>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</si>
  <si>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</si>
  <si>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</si>
  <si>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</si>
  <si>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</si>
  <si>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</si>
  <si>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</si>
  <si>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</si>
  <si>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</si>
  <si>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</si>
  <si>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</si>
  <si>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</si>
  <si>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</si>
  <si>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</si>
  <si>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</si>
  <si>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</si>
  <si>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</si>
  <si>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</si>
  <si>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</si>
  <si>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</si>
  <si>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</si>
  <si>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</si>
  <si>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</si>
  <si>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</si>
  <si>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</si>
  <si>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</si>
  <si>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</si>
  <si>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</si>
  <si>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</si>
  <si>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</si>
  <si>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</si>
  <si>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</si>
  <si>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</si>
  <si>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</si>
  <si>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</si>
  <si>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</si>
  <si>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</si>
  <si>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</si>
  <si>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</si>
  <si>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</si>
  <si>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</si>
  <si>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</si>
  <si>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</si>
  <si>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</si>
  <si>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</si>
  <si>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</si>
  <si>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</si>
  <si>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</si>
  <si>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</si>
  <si>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</si>
  <si>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</si>
  <si>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</si>
  <si>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</si>
  <si>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</si>
  <si>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</si>
  <si>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</si>
  <si>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</si>
  <si>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</si>
  <si>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</si>
  <si>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</si>
  <si>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</si>
  <si>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</si>
  <si>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</si>
  <si>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</si>
  <si>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</si>
  <si>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</si>
  <si>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</si>
  <si>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</si>
  <si>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</si>
  <si>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</si>
  <si>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</si>
  <si>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</si>
  <si>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</si>
  <si>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</si>
  <si>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</si>
  <si>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</si>
  <si>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</si>
  <si>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</si>
  <si>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</si>
  <si>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</si>
  <si>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</si>
  <si>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</si>
  <si>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</si>
  <si>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</si>
  <si>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</si>
  <si>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</si>
  <si>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</si>
  <si>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</si>
  <si>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</si>
  <si>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</si>
  <si>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</si>
  <si>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</si>
  <si>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</si>
  <si>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</si>
  <si>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</si>
  <si>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</si>
  <si>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</si>
  <si>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</si>
  <si>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</si>
  <si>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</si>
  <si>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</si>
  <si>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</si>
  <si>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</si>
  <si>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</si>
  <si>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</si>
  <si>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</si>
  <si>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</si>
  <si>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</si>
  <si>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</si>
  <si>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</si>
  <si>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</si>
  <si>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</si>
  <si>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</si>
  <si>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</si>
  <si>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</si>
  <si>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</si>
  <si>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</si>
  <si>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</si>
  <si>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</si>
  <si>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</si>
  <si>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</si>
  <si>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</si>
  <si>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</si>
  <si>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</si>
  <si>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</si>
  <si>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</si>
  <si>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</si>
  <si>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</si>
  <si>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</si>
  <si>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</si>
  <si>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</si>
  <si>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</si>
  <si>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</si>
  <si>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</si>
  <si>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</si>
  <si>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</si>
  <si>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</si>
  <si>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</si>
  <si>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</si>
  <si>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</si>
  <si>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</si>
  <si>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</si>
  <si>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</si>
  <si>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</si>
  <si>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</si>
  <si>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</si>
  <si>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</si>
  <si>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</si>
  <si>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</si>
  <si>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</si>
  <si>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</si>
  <si>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</si>
  <si>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</si>
  <si>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</si>
  <si>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</si>
  <si>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</si>
  <si>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</si>
  <si>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</si>
  <si>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</si>
  <si>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</si>
  <si>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</si>
  <si>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</si>
  <si>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</si>
  <si>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</si>
  <si>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</si>
  <si>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</si>
  <si>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</si>
  <si>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</si>
  <si>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</si>
  <si>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</si>
  <si>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</si>
  <si>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</si>
  <si>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</si>
  <si>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</si>
  <si>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</si>
  <si>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</si>
  <si>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</si>
  <si>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</si>
  <si>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</si>
  <si>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</si>
  <si>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</si>
  <si>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</si>
  <si>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</si>
  <si>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</si>
  <si>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</si>
  <si>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</si>
  <si>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</si>
  <si>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</si>
  <si>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</si>
  <si>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</si>
  <si>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</si>
  <si>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</si>
  <si>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</si>
  <si>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</si>
  <si>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</si>
  <si>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</si>
  <si>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</si>
  <si>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</si>
  <si>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</si>
  <si>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</si>
  <si>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</si>
  <si>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</si>
  <si>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</si>
  <si>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</si>
  <si>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</si>
  <si>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</si>
  <si>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</si>
  <si>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</si>
  <si>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</si>
  <si>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</si>
  <si>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</si>
  <si>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</si>
  <si>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</si>
  <si>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</si>
  <si>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</si>
  <si>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</si>
  <si>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</si>
  <si>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</si>
  <si>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</si>
  <si>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</si>
  <si>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</si>
  <si>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</si>
  <si>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</si>
  <si>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</si>
  <si>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</si>
  <si>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</si>
  <si>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</si>
  <si>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</si>
  <si>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</si>
  <si>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</si>
  <si>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</si>
  <si>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</si>
  <si>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</si>
  <si>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</si>
  <si>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</si>
  <si>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</si>
  <si>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</si>
  <si>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</si>
  <si>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</si>
  <si>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</si>
  <si>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</si>
  <si>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</si>
  <si>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</si>
  <si>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</si>
  <si>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</si>
  <si>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</si>
  <si>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</si>
  <si>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</si>
  <si>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</si>
  <si>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</si>
  <si>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</si>
  <si>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</si>
  <si>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</si>
  <si>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</si>
  <si>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</si>
  <si>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</si>
  <si>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</si>
  <si>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</si>
  <si>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</si>
  <si>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</si>
  <si>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</si>
  <si>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</si>
  <si>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</si>
  <si>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</si>
  <si>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</si>
  <si>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</si>
  <si>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</si>
  <si>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</si>
  <si>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</si>
  <si>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</si>
  <si>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</si>
  <si>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</si>
  <si>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</si>
  <si>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</si>
  <si>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</si>
  <si>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</si>
  <si>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</si>
  <si>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</si>
  <si>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</si>
  <si>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</si>
  <si>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</si>
  <si>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</si>
  <si>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</si>
  <si>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</si>
  <si>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</si>
  <si>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</si>
  <si>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</si>
  <si>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</si>
  <si>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</si>
  <si>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</si>
  <si>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</si>
  <si>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</si>
  <si>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</si>
  <si>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</si>
  <si>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</si>
  <si>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</si>
  <si>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</si>
  <si>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</si>
  <si>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</si>
  <si>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</si>
  <si>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</si>
  <si>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</si>
  <si>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</si>
  <si>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</si>
  <si>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</si>
  <si>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</si>
  <si>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</si>
  <si>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</si>
  <si>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</si>
  <si>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</si>
  <si>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</si>
  <si>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</si>
  <si>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</si>
  <si>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</si>
  <si>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</si>
  <si>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</si>
  <si>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</si>
  <si>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</si>
  <si>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</si>
  <si>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</si>
  <si>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</si>
  <si>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</si>
  <si>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</si>
  <si>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</si>
  <si>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</si>
  <si>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</si>
  <si>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</si>
  <si>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</si>
  <si>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</si>
  <si>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</si>
  <si>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</si>
  <si>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</si>
  <si>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</si>
  <si>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</si>
  <si>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</si>
  <si>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</si>
  <si>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</si>
  <si>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</si>
  <si>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</si>
  <si>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</si>
  <si>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</si>
  <si>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</si>
  <si>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</si>
  <si>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</si>
  <si>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</si>
  <si>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</si>
  <si>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</si>
  <si>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</si>
  <si>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</si>
  <si>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</si>
  <si>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</si>
  <si>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</si>
  <si>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</si>
  <si>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</si>
  <si>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</si>
  <si>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</si>
  <si>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</si>
  <si>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</si>
  <si>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</si>
  <si>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</si>
  <si>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</si>
  <si>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</si>
  <si>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</si>
  <si>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</si>
  <si>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</si>
  <si>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</si>
  <si>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</si>
  <si>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</si>
  <si>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</si>
  <si>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</si>
  <si>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</si>
  <si>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</si>
  <si>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</si>
  <si>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</si>
  <si>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</si>
  <si>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</si>
  <si>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</si>
  <si>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</si>
  <si>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</si>
  <si>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</si>
  <si>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</si>
  <si>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</si>
  <si>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</si>
  <si>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</si>
  <si>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</si>
  <si>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</si>
  <si>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</si>
  <si>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</si>
  <si>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</si>
  <si>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</si>
  <si>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</si>
  <si>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</si>
  <si>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</si>
  <si>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</si>
  <si>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</si>
  <si>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</si>
  <si>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</si>
  <si>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</si>
  <si>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</si>
  <si>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</si>
  <si>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</si>
  <si>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</si>
  <si>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</si>
  <si>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</si>
  <si>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</si>
  <si>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</si>
  <si>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</si>
  <si>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</si>
  <si>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</si>
  <si>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</si>
  <si>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</si>
  <si>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</si>
  <si>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</si>
  <si>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</si>
  <si>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</si>
  <si>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</si>
  <si>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</si>
  <si>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</si>
  <si>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</si>
  <si>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</si>
  <si>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</si>
  <si>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</si>
  <si>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</si>
  <si>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</si>
  <si>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</si>
  <si>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</si>
  <si>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</si>
  <si>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</si>
  <si>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</si>
  <si>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</si>
  <si>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</si>
  <si>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</si>
  <si>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</si>
  <si>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</si>
  <si>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</si>
  <si>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</si>
  <si>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</si>
  <si>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</si>
  <si>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</si>
  <si>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</si>
  <si>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</si>
  <si>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</si>
  <si>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</si>
  <si>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</si>
  <si>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</si>
  <si>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</si>
  <si>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</si>
  <si>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</si>
  <si>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</si>
  <si>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</si>
  <si>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</si>
  <si>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</si>
  <si>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</si>
  <si>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</si>
  <si>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</si>
  <si>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</si>
  <si>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</si>
  <si>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</si>
  <si>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</si>
  <si>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</si>
  <si>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</si>
  <si>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</si>
  <si>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</si>
  <si>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</si>
  <si>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</si>
  <si>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</si>
  <si>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</si>
  <si>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</si>
  <si>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</si>
  <si>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</si>
  <si>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</si>
  <si>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</si>
  <si>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</si>
  <si>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</si>
  <si>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</si>
  <si>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</si>
  <si>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</si>
  <si>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</si>
  <si>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</si>
  <si>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</si>
  <si>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</si>
  <si>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</si>
  <si>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</si>
  <si>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</si>
  <si>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</si>
  <si>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</si>
  <si>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</si>
  <si>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</si>
  <si>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</si>
  <si>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</si>
  <si>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</si>
  <si>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</si>
  <si>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</si>
  <si>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</si>
  <si>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</si>
  <si>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</si>
  <si>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</si>
  <si>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</si>
  <si>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</si>
  <si>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</si>
  <si>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</si>
  <si>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</si>
  <si>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</si>
  <si>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</si>
  <si>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</si>
  <si>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</si>
  <si>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</si>
  <si>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</si>
  <si>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</si>
  <si>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</si>
  <si>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</si>
  <si>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</si>
  <si>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</si>
  <si>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</si>
  <si>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</si>
  <si>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</si>
  <si>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</si>
  <si>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</si>
  <si>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</si>
  <si>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</si>
  <si>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</si>
  <si>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</si>
  <si>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</si>
  <si>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</si>
  <si>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</si>
  <si>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</si>
  <si>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</si>
  <si>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</si>
  <si>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</si>
  <si>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</si>
  <si>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</si>
  <si>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</si>
  <si>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</si>
  <si>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</si>
  <si>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</si>
  <si>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</si>
  <si>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</si>
  <si>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</si>
  <si>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</si>
  <si>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</si>
  <si>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</si>
  <si>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</si>
  <si>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</si>
  <si>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</si>
  <si>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</si>
  <si>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</si>
  <si>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</si>
  <si>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</si>
  <si>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</si>
  <si>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</si>
  <si>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</si>
  <si>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</si>
  <si>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</si>
  <si>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</si>
  <si>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</si>
  <si>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</si>
  <si>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</si>
  <si>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</si>
  <si>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</si>
  <si>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</si>
  <si>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</si>
  <si>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</si>
  <si>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</si>
  <si>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</si>
  <si>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</si>
  <si>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</si>
  <si>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</si>
  <si>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</si>
  <si>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</si>
  <si>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</si>
  <si>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</si>
  <si>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</si>
  <si>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</si>
  <si>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</si>
  <si>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</si>
  <si>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</si>
  <si>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</si>
  <si>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</si>
  <si>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</si>
  <si>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</si>
  <si>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</si>
  <si>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</si>
  <si>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</si>
  <si>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</si>
  <si>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</si>
  <si>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</si>
  <si>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</si>
  <si>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</si>
  <si>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</si>
  <si>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</si>
  <si>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</si>
  <si>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</si>
  <si>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</si>
  <si>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</si>
  <si>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</si>
  <si>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</si>
  <si>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</si>
  <si>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</si>
  <si>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</si>
  <si>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</si>
  <si>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</si>
  <si>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</si>
  <si>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</si>
  <si>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</si>
  <si>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</si>
  <si>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</si>
  <si>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</si>
  <si>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</si>
  <si>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</si>
  <si>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</si>
  <si>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</si>
  <si>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</si>
  <si>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</si>
  <si>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</si>
  <si>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</si>
  <si>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</si>
  <si>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</si>
  <si>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</si>
  <si>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</si>
  <si>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</si>
  <si>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</si>
  <si>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</si>
  <si>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</si>
  <si>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</si>
  <si>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</si>
  <si>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</si>
  <si>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</si>
  <si>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</si>
  <si>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</si>
  <si>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</si>
  <si>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</si>
  <si>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</si>
  <si>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</si>
  <si>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</si>
  <si>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</si>
  <si>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</si>
  <si>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</si>
  <si>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</si>
  <si>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</si>
  <si>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</si>
  <si>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</si>
  <si>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</si>
  <si>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</si>
  <si>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</si>
  <si>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</si>
  <si>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</si>
  <si>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</si>
  <si>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</si>
  <si>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</si>
  <si>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</si>
  <si>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</si>
  <si>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</si>
  <si>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</si>
  <si>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</si>
  <si>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</si>
  <si>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</si>
  <si>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</si>
  <si>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</si>
  <si>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</si>
  <si>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</si>
  <si>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</si>
  <si>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</si>
  <si>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</si>
  <si>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</si>
  <si>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</si>
  <si>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</si>
  <si>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</si>
  <si>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</si>
  <si>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</si>
  <si>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</si>
  <si>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</si>
  <si>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</si>
  <si>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</si>
  <si>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</si>
  <si>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</si>
  <si>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</si>
  <si>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</si>
  <si>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</si>
  <si>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</si>
  <si>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</si>
  <si>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</si>
  <si>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</si>
  <si>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</si>
  <si>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</si>
  <si>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</si>
  <si>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</si>
  <si>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</si>
  <si>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</si>
  <si>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</si>
  <si>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</si>
  <si>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</si>
  <si>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</si>
  <si>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</si>
  <si>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</si>
  <si>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</si>
  <si>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</si>
  <si>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</si>
  <si>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</si>
  <si>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</si>
  <si>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</si>
  <si>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</si>
  <si>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</si>
  <si>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</si>
  <si>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</si>
  <si>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</si>
  <si>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</si>
  <si>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</si>
  <si>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</si>
  <si>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</si>
  <si>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</si>
  <si>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</si>
  <si>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</si>
  <si>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</si>
  <si>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</si>
  <si>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</si>
  <si>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</si>
  <si>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</si>
  <si>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</si>
  <si>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</si>
  <si>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</si>
  <si>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</si>
  <si>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</si>
  <si>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</si>
  <si>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</si>
  <si>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</si>
  <si>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</si>
  <si>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</si>
  <si>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</si>
  <si>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</si>
  <si>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</si>
  <si>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</si>
  <si>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</si>
  <si>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</si>
  <si>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</si>
  <si>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</si>
  <si>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</si>
  <si>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</si>
  <si>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</si>
  <si>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</si>
  <si>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</si>
  <si>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</si>
  <si>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</si>
  <si>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</si>
  <si>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</si>
  <si>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</si>
  <si>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</si>
  <si>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</si>
  <si>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</si>
  <si>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</si>
  <si>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</si>
  <si>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</si>
  <si>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</si>
  <si>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</si>
  <si>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</si>
  <si>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</si>
  <si>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</si>
  <si>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</si>
  <si>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</si>
  <si>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</si>
  <si>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</si>
  <si>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</si>
  <si>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</si>
  <si>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</si>
  <si>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</si>
  <si>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</si>
  <si>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</si>
  <si>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</si>
  <si>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</si>
  <si>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</si>
  <si>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</si>
  <si>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</si>
  <si>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</si>
  <si>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</si>
  <si>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</si>
  <si>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</si>
  <si>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</si>
  <si>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</si>
  <si>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</si>
  <si>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</si>
  <si>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</si>
  <si>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</si>
  <si>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</si>
  <si>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</si>
  <si>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</si>
  <si>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</si>
  <si>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</si>
  <si>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</si>
  <si>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</si>
  <si>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</si>
  <si>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</si>
  <si>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</si>
  <si>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</si>
  <si>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</si>
  <si>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</si>
  <si>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</si>
  <si>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</si>
  <si>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</si>
  <si>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</si>
  <si>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</si>
  <si>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</si>
  <si>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</si>
  <si>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</si>
  <si>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</si>
  <si>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</si>
  <si>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</si>
  <si>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</si>
  <si>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</si>
  <si>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</si>
  <si>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</si>
  <si>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</si>
  <si>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</si>
  <si>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</si>
  <si>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</si>
  <si>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</si>
  <si>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</si>
  <si>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</si>
  <si>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</si>
  <si>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</si>
  <si>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</si>
  <si>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</si>
  <si>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</si>
  <si>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</si>
  <si>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</si>
  <si>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</si>
  <si>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</si>
  <si>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</si>
  <si>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</si>
  <si>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</si>
  <si>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</si>
  <si>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</si>
  <si>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</si>
  <si>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</si>
  <si>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</si>
  <si>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</si>
  <si>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</si>
  <si>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</si>
  <si>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</si>
  <si>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</si>
  <si>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</si>
  <si>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</si>
  <si>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</si>
  <si>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</si>
  <si>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</si>
  <si>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</si>
  <si>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</si>
  <si>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</si>
  <si>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</si>
  <si>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</si>
  <si>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</si>
  <si>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</si>
  <si>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</si>
  <si>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</si>
  <si>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</si>
  <si>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</si>
  <si>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</si>
  <si>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</si>
  <si>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</si>
  <si>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</si>
  <si>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</si>
  <si>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</si>
  <si>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</si>
  <si>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</si>
  <si>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</si>
  <si>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</si>
  <si>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</si>
  <si>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</si>
  <si>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</si>
  <si>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</si>
  <si>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</si>
  <si>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</si>
  <si>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</si>
  <si>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</si>
  <si>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</si>
  <si>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</si>
  <si>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</si>
  <si>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</si>
  <si>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</si>
  <si>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</si>
  <si>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</si>
  <si>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</si>
  <si>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</si>
  <si>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</si>
  <si>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</si>
  <si>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</si>
  <si>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</si>
  <si>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</si>
  <si>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</si>
  <si>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</si>
  <si>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</si>
  <si>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</si>
  <si>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</si>
  <si>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</si>
  <si>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</si>
  <si>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</si>
  <si>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</si>
  <si>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</si>
  <si>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</si>
  <si>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</si>
  <si>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</si>
  <si>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</si>
  <si>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</si>
  <si>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</si>
  <si>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</si>
  <si>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</si>
  <si>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</si>
  <si>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</si>
  <si>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</si>
  <si>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</si>
  <si>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</si>
  <si>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</si>
  <si>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</si>
  <si>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</si>
  <si>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</si>
  <si>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</si>
  <si>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</si>
  <si>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</si>
  <si>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</si>
  <si>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</si>
  <si>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</si>
  <si>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</si>
  <si>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</si>
  <si>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</si>
  <si>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</si>
  <si>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</si>
  <si>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</si>
  <si>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</si>
  <si>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</si>
  <si>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</si>
  <si>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</si>
  <si>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</si>
  <si>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</si>
  <si>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</si>
  <si>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</si>
  <si>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</si>
  <si>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</si>
  <si>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</si>
  <si>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</si>
  <si>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</si>
  <si>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</si>
  <si>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</si>
  <si>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</si>
  <si>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</si>
  <si>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</si>
  <si>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</si>
  <si>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</si>
  <si>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</si>
  <si>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</si>
  <si>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</si>
  <si>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</si>
  <si>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</si>
  <si>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</si>
  <si>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</si>
  <si>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</si>
  <si>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</si>
  <si>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</si>
  <si>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</si>
  <si>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</si>
  <si>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</si>
  <si>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</si>
  <si>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</si>
  <si>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</si>
  <si>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</si>
  <si>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</si>
  <si>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</si>
  <si>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</si>
  <si>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</si>
  <si>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</si>
  <si>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</si>
  <si>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</si>
  <si>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</si>
  <si>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</si>
  <si>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</si>
  <si>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</si>
  <si>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</si>
  <si>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</si>
  <si>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</si>
  <si>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</si>
  <si>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</si>
  <si>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</si>
  <si>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</si>
  <si>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</si>
  <si>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</si>
  <si>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</si>
  <si>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</si>
  <si>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</si>
  <si>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</si>
  <si>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</si>
  <si>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</si>
  <si>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</si>
  <si>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</si>
  <si>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</si>
  <si>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</si>
  <si>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</si>
  <si>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</si>
  <si>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</si>
  <si>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</si>
  <si>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</si>
  <si>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</si>
  <si>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</si>
  <si>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</si>
  <si>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</si>
  <si>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</si>
  <si>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</si>
  <si>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</si>
  <si>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</si>
  <si>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</si>
  <si>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</si>
  <si>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</si>
  <si>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</si>
  <si>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</si>
  <si>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</si>
  <si>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</si>
  <si>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</si>
  <si>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</si>
  <si>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</si>
  <si>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</si>
  <si>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</si>
  <si>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</si>
  <si>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</si>
  <si>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</si>
  <si>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</si>
  <si>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</si>
  <si>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</si>
  <si>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</si>
  <si>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</si>
  <si>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</si>
  <si>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</si>
  <si>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</si>
  <si>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</si>
  <si>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</si>
  <si>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</si>
  <si>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</si>
  <si>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</si>
  <si>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</si>
  <si>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</si>
  <si>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</si>
  <si>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</si>
  <si>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</si>
  <si>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</si>
  <si>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</si>
  <si>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</si>
  <si>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</si>
  <si>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</si>
  <si>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</si>
  <si>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</si>
  <si>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</si>
  <si>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</si>
  <si>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</si>
  <si>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</si>
  <si>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</si>
  <si>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</si>
  <si>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</si>
  <si>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</si>
  <si>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</si>
  <si>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</si>
  <si>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</si>
  <si>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</si>
  <si>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</si>
  <si>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</si>
  <si>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</si>
  <si>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</si>
  <si>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</si>
  <si>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</si>
  <si>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</si>
  <si>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</si>
  <si>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</si>
  <si>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</si>
  <si>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</si>
  <si>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</si>
  <si>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</si>
  <si>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</si>
  <si>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</si>
  <si>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</si>
  <si>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</si>
  <si>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</si>
  <si>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</si>
  <si>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</si>
  <si>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</si>
  <si>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</si>
  <si>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</si>
  <si>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</si>
  <si>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</si>
  <si>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</si>
  <si>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</si>
  <si>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</si>
  <si>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</si>
  <si>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</si>
  <si>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</si>
  <si>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</si>
  <si>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</si>
  <si>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</si>
  <si>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</si>
  <si>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</si>
  <si>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</si>
  <si>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</si>
  <si>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</si>
  <si>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</si>
  <si>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</si>
  <si>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</si>
  <si>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</si>
  <si>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</si>
  <si>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</si>
  <si>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</si>
  <si>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</si>
  <si>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</si>
  <si>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</si>
  <si>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</si>
  <si>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</si>
  <si>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</si>
  <si>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</si>
  <si>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</si>
  <si>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</si>
  <si>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</si>
  <si>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</si>
  <si>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</si>
  <si>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</si>
  <si>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</si>
  <si>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</si>
  <si>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</si>
  <si>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</si>
  <si>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</si>
  <si>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</si>
  <si>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</si>
  <si>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</si>
  <si>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</si>
  <si>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</si>
  <si>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</si>
  <si>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</si>
  <si>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</si>
  <si>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</si>
  <si>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</si>
  <si>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</si>
  <si>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</si>
  <si>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</si>
  <si>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</si>
  <si>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</si>
  <si>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</si>
  <si>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</si>
  <si>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</si>
  <si>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</si>
  <si>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</si>
  <si>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</si>
  <si>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</si>
  <si>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</si>
  <si>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</si>
  <si>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</si>
  <si>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</si>
  <si>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</si>
  <si>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</si>
  <si>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</si>
  <si>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</si>
  <si>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</si>
  <si>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</si>
  <si>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</si>
  <si>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</si>
  <si>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</si>
  <si>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</si>
  <si>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</si>
  <si>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</si>
  <si>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</si>
  <si>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</si>
  <si>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</si>
  <si>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</si>
  <si>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</si>
  <si>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</si>
  <si>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</si>
  <si>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</si>
  <si>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</si>
  <si>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</si>
  <si>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</si>
  <si>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</si>
  <si>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</si>
  <si>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</si>
  <si>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</si>
  <si>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</si>
  <si>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</si>
  <si>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</si>
  <si>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</si>
  <si>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</si>
  <si>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</si>
  <si>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</si>
  <si>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</si>
  <si>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</si>
  <si>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</si>
  <si>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</si>
  <si>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</si>
  <si>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</si>
  <si>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</si>
  <si>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</si>
  <si>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</si>
  <si>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</si>
  <si>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</si>
  <si>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</si>
  <si>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</si>
  <si>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</si>
  <si>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</si>
  <si>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</si>
  <si>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</si>
  <si>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</si>
  <si>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</si>
  <si>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</si>
  <si>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</si>
  <si>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</si>
  <si>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</si>
  <si>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</si>
  <si>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</si>
  <si>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</si>
  <si>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</si>
  <si>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</si>
  <si>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</si>
  <si>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</si>
  <si>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</si>
  <si>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</si>
  <si>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</si>
  <si>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</si>
  <si>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</si>
  <si>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</si>
  <si>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</si>
  <si>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</si>
  <si>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</si>
  <si>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</si>
  <si>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</si>
  <si>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</si>
  <si>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</si>
  <si>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</si>
  <si>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</si>
  <si>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</si>
  <si>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</si>
  <si>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</si>
  <si>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</si>
  <si>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</si>
  <si>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</si>
  <si>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</si>
  <si>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</si>
  <si>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</si>
  <si>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</si>
  <si>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</si>
  <si>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</si>
  <si>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</si>
  <si>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</si>
  <si>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</si>
  <si>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</si>
  <si>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</si>
  <si>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</si>
  <si>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</si>
  <si>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</si>
  <si>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</si>
  <si>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</si>
  <si>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</si>
  <si>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</si>
  <si>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</si>
  <si>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</si>
  <si>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</si>
  <si>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</si>
  <si>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</si>
  <si>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</si>
  <si>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</si>
  <si>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</si>
  <si>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</si>
  <si>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</si>
  <si>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</si>
  <si>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</si>
  <si>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</si>
  <si>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</si>
  <si>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</si>
  <si>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</si>
  <si>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</si>
  <si>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</si>
  <si>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</si>
  <si>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</si>
  <si>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</si>
  <si>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</si>
  <si>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</si>
  <si>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</si>
  <si>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</si>
  <si>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</si>
  <si>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</si>
  <si>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</si>
  <si>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</si>
  <si>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</si>
  <si>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</si>
  <si>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</si>
  <si>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</si>
  <si>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</si>
  <si>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</si>
  <si>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</si>
  <si>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</si>
  <si>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</si>
  <si>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</si>
  <si>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</si>
  <si>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</si>
  <si>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</si>
  <si>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</si>
  <si>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</si>
  <si>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</si>
  <si>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</si>
  <si>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</si>
  <si>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</si>
  <si>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</si>
  <si>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</si>
  <si>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</si>
  <si>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</si>
  <si>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</si>
  <si>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</si>
  <si>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</si>
  <si>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</si>
  <si>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</si>
  <si>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</si>
  <si>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</si>
  <si>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</si>
  <si>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</si>
  <si>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</si>
  <si>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</si>
  <si>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</si>
  <si>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</si>
  <si>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</si>
  <si>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</si>
  <si>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</si>
  <si>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</si>
  <si>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</si>
  <si>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</si>
  <si>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</si>
  <si>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</si>
  <si>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</si>
  <si>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</si>
  <si>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</si>
  <si>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</si>
  <si>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</si>
  <si>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</si>
  <si>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</si>
  <si>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</si>
  <si>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</si>
  <si>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</si>
  <si>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</si>
  <si>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</si>
  <si>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</si>
  <si>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</si>
  <si>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</si>
  <si>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</si>
  <si>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</si>
  <si>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</si>
  <si>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</si>
  <si>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</si>
  <si>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</si>
  <si>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</si>
  <si>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</si>
  <si>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</si>
  <si>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</si>
  <si>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</si>
  <si>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</si>
  <si>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</si>
  <si>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</si>
  <si>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</si>
  <si>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</si>
  <si>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</si>
  <si>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</si>
  <si>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</si>
  <si>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</si>
  <si>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</si>
  <si>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</si>
  <si>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</si>
  <si>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</si>
  <si>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</si>
  <si>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</si>
  <si>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</si>
  <si>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</si>
  <si>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</si>
  <si>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</si>
  <si>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</si>
  <si>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</si>
  <si>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</si>
  <si>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</si>
  <si>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</si>
  <si>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</si>
  <si>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</si>
  <si>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</si>
  <si>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</si>
  <si>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</si>
  <si>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</si>
  <si>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</si>
  <si>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</si>
  <si>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</si>
  <si>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</si>
  <si>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</si>
  <si>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</si>
  <si>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</si>
  <si>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</si>
  <si>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</si>
  <si>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</si>
  <si>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</si>
  <si>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</si>
  <si>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</si>
  <si>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</si>
  <si>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</si>
  <si>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</si>
  <si>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</si>
  <si>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</si>
  <si>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</si>
  <si>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</si>
  <si>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</si>
  <si>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</si>
  <si>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</si>
  <si>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</si>
  <si>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</si>
  <si>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</si>
  <si>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</si>
  <si>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</si>
  <si>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</si>
  <si>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</si>
  <si>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</si>
  <si>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</si>
  <si>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</si>
  <si>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</si>
  <si>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</si>
  <si>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</si>
  <si>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</si>
  <si>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</si>
  <si>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</si>
  <si>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</si>
  <si>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</si>
  <si>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</si>
  <si>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</si>
  <si>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</si>
  <si>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</si>
  <si>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</si>
  <si>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</si>
  <si>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</si>
  <si>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</si>
  <si>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</si>
  <si>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</si>
  <si>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</si>
  <si>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</si>
  <si>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</si>
  <si>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</si>
  <si>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</si>
  <si>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</si>
  <si>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</si>
  <si>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</si>
  <si>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</si>
  <si>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</si>
  <si>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</si>
  <si>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</si>
  <si>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</si>
  <si>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</si>
  <si>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</si>
  <si>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</si>
  <si>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</si>
  <si>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</si>
  <si>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</si>
  <si>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</si>
  <si>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</si>
  <si>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</si>
  <si>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</si>
  <si>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</si>
  <si>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</si>
  <si>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</si>
  <si>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</si>
  <si>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</si>
  <si>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</si>
  <si>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</si>
  <si>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</si>
  <si>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</si>
  <si>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</si>
  <si>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</si>
  <si>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</si>
  <si>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</si>
  <si>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</si>
  <si>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</si>
  <si>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</si>
  <si>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</si>
  <si>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</si>
  <si>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</si>
  <si>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</si>
  <si>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</si>
  <si>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</si>
  <si>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</si>
  <si>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</si>
  <si>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</si>
  <si>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</si>
  <si>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</si>
  <si>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</si>
  <si>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</si>
  <si>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</si>
  <si>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</si>
  <si>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</si>
  <si>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</si>
  <si>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</si>
  <si>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</si>
  <si>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</si>
  <si>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</si>
  <si>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</si>
  <si>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</si>
  <si>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</si>
  <si>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</si>
  <si>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</si>
  <si>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</si>
  <si>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</si>
  <si>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</si>
  <si>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</si>
  <si>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</si>
  <si>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</si>
  <si>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</si>
  <si>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</si>
  <si>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</si>
  <si>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</si>
  <si>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</si>
  <si>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</si>
  <si>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</si>
  <si>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</si>
  <si>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</si>
  <si>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</si>
  <si>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</si>
  <si>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</si>
  <si>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</si>
  <si>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</si>
  <si>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</si>
  <si>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</si>
  <si>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</si>
  <si>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</si>
  <si>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</si>
  <si>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</si>
  <si>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</si>
  <si>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</si>
  <si>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</si>
  <si>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</si>
  <si>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</si>
  <si>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</si>
  <si>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</si>
  <si>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</si>
  <si>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</si>
  <si>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</si>
  <si>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</si>
  <si>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</si>
  <si>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</si>
  <si>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</si>
  <si>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</si>
  <si>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</si>
  <si>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</si>
  <si>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</si>
  <si>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</si>
  <si>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</si>
  <si>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</si>
  <si>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</si>
  <si>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</si>
  <si>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</si>
  <si>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</si>
  <si>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</si>
  <si>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</si>
  <si>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</si>
  <si>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</si>
  <si>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</si>
  <si>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</si>
  <si>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</si>
  <si>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</si>
  <si>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</si>
  <si>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</si>
  <si>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</si>
  <si>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</si>
  <si>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</si>
  <si>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</si>
  <si>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</si>
  <si>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</si>
  <si>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</si>
  <si>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</si>
  <si>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</si>
  <si>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</si>
  <si>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</si>
  <si>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</si>
  <si>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</si>
  <si>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</si>
  <si>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</si>
  <si>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</si>
  <si>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</si>
  <si>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</si>
  <si>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</si>
  <si>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</si>
  <si>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</si>
  <si>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</si>
  <si>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</si>
  <si>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</si>
  <si>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</si>
  <si>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</si>
  <si>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</si>
  <si>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</si>
  <si>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</si>
  <si>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</si>
  <si>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</si>
  <si>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</si>
  <si>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</si>
  <si>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</si>
  <si>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</si>
  <si>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</si>
  <si>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</si>
  <si>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</si>
  <si>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</si>
  <si>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</si>
  <si>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</si>
  <si>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</si>
  <si>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</si>
  <si>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</si>
  <si>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</si>
  <si>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</si>
  <si>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</si>
  <si>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</si>
  <si>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</si>
  <si>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</si>
  <si>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</si>
  <si>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</si>
  <si>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</si>
  <si>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</si>
  <si>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</si>
  <si>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</si>
  <si>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</si>
  <si>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</si>
  <si>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</si>
  <si>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</si>
  <si>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</si>
  <si>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</si>
  <si>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</si>
  <si>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</si>
  <si>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</si>
  <si>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</si>
  <si>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</si>
  <si>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</si>
  <si>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</si>
  <si>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</si>
  <si>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</si>
  <si>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</si>
  <si>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</si>
  <si>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</si>
  <si>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</si>
  <si>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</si>
  <si>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</si>
  <si>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</si>
  <si>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</si>
  <si>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</si>
  <si>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</si>
  <si>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</si>
  <si>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</si>
  <si>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</si>
  <si>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</si>
  <si>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</si>
  <si>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</si>
  <si>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</si>
  <si>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</si>
  <si>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</si>
  <si>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</si>
  <si>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</si>
  <si>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</si>
  <si>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</si>
  <si>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</si>
  <si>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</si>
  <si>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</si>
  <si>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</si>
  <si>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</si>
  <si>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</si>
  <si>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</si>
  <si>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</si>
  <si>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</si>
  <si>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</si>
  <si>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</si>
  <si>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</si>
  <si>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</si>
  <si>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</si>
  <si>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</si>
  <si>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</si>
  <si>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</si>
  <si>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</si>
  <si>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</si>
  <si>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</si>
  <si>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</si>
  <si>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</si>
  <si>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</si>
  <si>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</si>
  <si>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</si>
  <si>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</si>
  <si>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</si>
  <si>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</si>
  <si>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</si>
  <si>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</si>
  <si>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</si>
  <si>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</si>
  <si>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</si>
  <si>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</si>
  <si>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</si>
  <si>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</si>
  <si>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</si>
  <si>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</si>
  <si>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</si>
  <si>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</si>
  <si>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</si>
  <si>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</si>
  <si>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</si>
  <si>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</si>
  <si>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</si>
  <si>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</si>
  <si>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</si>
  <si>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</si>
  <si>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</si>
  <si>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</si>
  <si>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</si>
  <si>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</si>
  <si>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</si>
  <si>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</si>
  <si>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</si>
  <si>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</si>
  <si>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</si>
  <si>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</si>
  <si>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</si>
  <si>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</si>
  <si>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</si>
  <si>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</si>
  <si>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</si>
  <si>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</si>
  <si>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</si>
  <si>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</si>
  <si>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</si>
  <si>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</si>
  <si>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</si>
  <si>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</si>
  <si>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</si>
  <si>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</si>
  <si>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</si>
  <si>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</si>
  <si>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</si>
  <si>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</si>
  <si>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</si>
  <si>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</si>
  <si>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</si>
  <si>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</si>
  <si>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</si>
  <si>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</si>
  <si>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</si>
  <si>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</si>
  <si>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</si>
  <si>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</si>
  <si>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</si>
  <si>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</si>
  <si>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</si>
  <si>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</si>
  <si>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</si>
  <si>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</si>
  <si>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</si>
  <si>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</si>
  <si>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</si>
  <si>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</si>
  <si>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</si>
  <si>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</si>
  <si>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</si>
  <si>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</si>
  <si>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</si>
  <si>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</si>
  <si>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</si>
  <si>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</si>
  <si>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</si>
  <si>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</si>
  <si>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</si>
  <si>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</si>
  <si>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</si>
  <si>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</si>
  <si>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</si>
  <si>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</si>
  <si>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</si>
  <si>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</si>
  <si>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</si>
  <si>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</si>
  <si>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</si>
  <si>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</si>
  <si>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</si>
  <si>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</si>
  <si>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</si>
  <si>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</si>
  <si>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</si>
  <si>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</si>
  <si>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</si>
  <si>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</si>
  <si>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</si>
  <si>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</si>
  <si>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</si>
  <si>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</si>
  <si>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</si>
  <si>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</si>
  <si>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</si>
  <si>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</si>
  <si>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</si>
  <si>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</si>
  <si>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</si>
  <si>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</si>
  <si>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</si>
  <si>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</si>
  <si>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</si>
  <si>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</si>
  <si>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</si>
  <si>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</si>
  <si>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</si>
  <si>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</si>
  <si>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</si>
  <si>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</si>
  <si>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</si>
  <si>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</si>
  <si>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</si>
  <si>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</si>
  <si>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</si>
  <si>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</si>
  <si>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</si>
  <si>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</si>
  <si>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</si>
  <si>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</si>
  <si>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</si>
  <si>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</si>
  <si>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</si>
  <si>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</si>
  <si>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</si>
  <si>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</si>
  <si>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</si>
  <si>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</si>
  <si>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</si>
  <si>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</si>
  <si>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</si>
  <si>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</si>
  <si>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</si>
  <si>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</si>
  <si>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</si>
  <si>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</si>
  <si>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</si>
  <si>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</si>
  <si>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</si>
  <si>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</si>
  <si>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</si>
  <si>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</si>
  <si>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</si>
  <si>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</si>
  <si>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</si>
  <si>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</si>
  <si>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</si>
  <si>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</si>
  <si>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</si>
  <si>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</si>
  <si>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</si>
  <si>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</si>
  <si>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</si>
  <si>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</si>
  <si>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</si>
  <si>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</si>
  <si>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</si>
  <si>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</si>
  <si>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</si>
  <si>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</si>
  <si>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</si>
  <si>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</si>
  <si>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</si>
  <si>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</si>
  <si>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</si>
  <si>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</si>
  <si>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</si>
  <si>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</si>
  <si>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</si>
  <si>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</si>
  <si>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</si>
  <si>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</si>
  <si>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</si>
  <si>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</si>
  <si>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</si>
  <si>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</si>
  <si>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</si>
  <si>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</si>
  <si>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</si>
  <si>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</si>
  <si>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</si>
  <si>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</si>
  <si>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</si>
  <si>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</si>
  <si>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</si>
  <si>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</si>
  <si>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</si>
  <si>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</si>
  <si>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</si>
  <si>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</si>
  <si>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</si>
  <si>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</si>
  <si>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</si>
  <si>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</si>
  <si>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</si>
  <si>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</si>
  <si>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</si>
  <si>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</si>
  <si>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</si>
  <si>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</si>
  <si>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</si>
  <si>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</si>
  <si>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</si>
  <si>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</si>
  <si>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</si>
  <si>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</si>
  <si>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</si>
  <si>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</si>
  <si>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</si>
  <si>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</si>
  <si>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</si>
  <si>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</si>
  <si>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</si>
  <si>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</si>
  <si>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</si>
  <si>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</si>
  <si>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</si>
  <si>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</si>
  <si>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</si>
  <si>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</si>
  <si>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</si>
  <si>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</si>
  <si>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</si>
  <si>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</si>
  <si>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</si>
  <si>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</si>
  <si>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</si>
  <si>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</si>
  <si>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</si>
  <si>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</si>
  <si>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</si>
  <si>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</si>
  <si>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</si>
  <si>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</si>
  <si>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</si>
  <si>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</si>
  <si>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</si>
  <si>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</si>
  <si>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</si>
  <si>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</si>
  <si>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</si>
  <si>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</si>
  <si>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</si>
  <si>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</si>
  <si>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</si>
  <si>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</si>
  <si>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</si>
  <si>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</si>
  <si>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</si>
  <si>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</si>
  <si>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</si>
  <si>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</si>
  <si>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</si>
  <si>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</si>
  <si>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</si>
  <si>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</si>
  <si>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</si>
  <si>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</si>
  <si>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</si>
  <si>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</si>
  <si>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</si>
  <si>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</si>
  <si>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</si>
  <si>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</si>
  <si>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</si>
  <si>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</si>
  <si>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</si>
  <si>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</si>
  <si>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</si>
  <si>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</si>
  <si>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</si>
  <si>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</si>
  <si>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</si>
  <si>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</si>
  <si>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</si>
  <si>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</si>
  <si>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</si>
  <si>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</si>
  <si>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</si>
  <si>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</si>
  <si>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</si>
  <si>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</si>
  <si>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</si>
  <si>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</si>
  <si>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</si>
  <si>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</si>
  <si>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</si>
  <si>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</si>
  <si>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</si>
  <si>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</si>
  <si>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</si>
  <si>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</si>
  <si>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</si>
  <si>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</si>
  <si>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</si>
  <si>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</si>
  <si>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</si>
  <si>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</si>
  <si>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</si>
  <si>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</si>
  <si>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</si>
  <si>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</si>
  <si>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</si>
  <si>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</si>
  <si>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</si>
  <si>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</si>
  <si>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</si>
  <si>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</si>
  <si>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</si>
  <si>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</si>
  <si>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</si>
  <si>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</si>
  <si>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</si>
  <si>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</si>
  <si>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</si>
  <si>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</si>
  <si>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</si>
  <si>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</si>
  <si>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</si>
  <si>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</si>
  <si>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</si>
  <si>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</si>
  <si>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</si>
  <si>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</si>
  <si>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</si>
  <si>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</si>
  <si>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</si>
  <si>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</si>
  <si>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</si>
  <si>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</si>
  <si>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</si>
  <si>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</si>
  <si>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</si>
  <si>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</si>
  <si>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</si>
  <si>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</si>
  <si>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</si>
  <si>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</si>
  <si>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</si>
  <si>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</si>
  <si>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</si>
  <si>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</si>
  <si>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</si>
  <si>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</si>
  <si>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</si>
  <si>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</si>
  <si>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</si>
  <si>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</si>
  <si>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</si>
  <si>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</si>
  <si>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</si>
  <si>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</si>
  <si>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</si>
  <si>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</si>
  <si>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</si>
  <si>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</si>
  <si>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</si>
  <si>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</si>
  <si>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</si>
  <si>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</si>
  <si>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</si>
  <si>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</si>
  <si>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</si>
  <si>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</si>
  <si>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</si>
  <si>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</si>
  <si>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</si>
  <si>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</si>
  <si>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</si>
  <si>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</si>
  <si>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</si>
  <si>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</si>
  <si>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</si>
  <si>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</si>
  <si>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</si>
  <si>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</si>
  <si>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</si>
  <si>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</si>
  <si>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</si>
  <si>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</si>
  <si>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</si>
  <si>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</si>
  <si>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</si>
  <si>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</si>
  <si>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</si>
  <si>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</si>
  <si>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</si>
  <si>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</si>
  <si>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</si>
  <si>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</si>
  <si>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</si>
  <si>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</si>
  <si>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</si>
  <si>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</si>
  <si>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</si>
  <si>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</si>
  <si>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</si>
  <si>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</si>
  <si>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</si>
  <si>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</si>
  <si>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</si>
  <si>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</si>
  <si>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</si>
  <si>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</si>
  <si>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</si>
  <si>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</si>
  <si>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</si>
  <si>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</si>
  <si>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</si>
  <si>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</si>
  <si>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</si>
  <si>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</si>
  <si>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</si>
  <si>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</si>
  <si>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</si>
  <si>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</si>
  <si>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</si>
  <si>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</si>
  <si>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</si>
  <si>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</si>
  <si>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</si>
  <si>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</si>
  <si>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</si>
  <si>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</si>
  <si>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</si>
  <si>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</si>
  <si>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</si>
  <si>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</si>
  <si>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</si>
  <si>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</si>
  <si>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</si>
  <si>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</si>
  <si>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</si>
  <si>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</si>
  <si>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</si>
  <si>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</si>
  <si>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</si>
  <si>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</si>
  <si>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</si>
  <si>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</si>
  <si>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</si>
  <si>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</si>
  <si>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</si>
  <si>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</si>
  <si>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</si>
  <si>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</si>
  <si>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</si>
  <si>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</si>
  <si>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</si>
  <si>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</si>
  <si>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</si>
  <si>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</si>
  <si>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</si>
  <si>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</si>
  <si>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</si>
  <si>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</si>
  <si>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</si>
  <si>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</si>
  <si>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</si>
  <si>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</si>
  <si>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</si>
  <si>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</si>
  <si>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</si>
  <si>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</si>
  <si>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</si>
  <si>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</si>
  <si>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</si>
  <si>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</si>
  <si>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</si>
  <si>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</si>
  <si>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</si>
  <si>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</si>
  <si>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</si>
  <si>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</si>
  <si>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</si>
  <si>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</si>
  <si>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</si>
  <si>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</si>
  <si>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</si>
  <si>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</si>
  <si>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</si>
  <si>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</si>
  <si>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</si>
  <si>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</si>
  <si>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</si>
  <si>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</si>
  <si>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</si>
  <si>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</si>
  <si>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</si>
  <si>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</si>
  <si>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</si>
  <si>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</si>
  <si>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</si>
  <si>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</si>
  <si>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</si>
  <si>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</si>
  <si>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</si>
  <si>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</si>
  <si>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</si>
  <si>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</si>
  <si>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</si>
  <si>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</si>
  <si>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</si>
  <si>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</si>
  <si>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</si>
  <si>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</si>
  <si>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</si>
  <si>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</si>
  <si>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</si>
  <si>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</si>
  <si>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</si>
  <si>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</si>
  <si>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</si>
  <si>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</si>
  <si>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</si>
  <si>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</si>
  <si>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</si>
  <si>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</si>
  <si>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</si>
  <si>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</si>
  <si>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</si>
  <si>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</si>
  <si>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</si>
  <si>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</si>
  <si>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</si>
  <si>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</si>
  <si>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</si>
  <si>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</si>
  <si>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</si>
  <si>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</si>
  <si>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</si>
  <si>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</si>
  <si>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</si>
  <si>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</si>
  <si>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</si>
  <si>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</si>
  <si>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</si>
  <si>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</si>
  <si>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</si>
  <si>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</si>
  <si>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</si>
  <si>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</si>
  <si>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</si>
  <si>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</si>
  <si>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</si>
  <si>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</si>
  <si>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</si>
  <si>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</si>
  <si>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</si>
  <si>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</si>
  <si>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</si>
  <si>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</si>
  <si>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</si>
  <si>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</si>
  <si>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</si>
  <si>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</si>
  <si>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</si>
  <si>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</si>
  <si>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</si>
  <si>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</si>
  <si>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</si>
  <si>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</si>
  <si>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</si>
  <si>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</si>
  <si>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</si>
  <si>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</si>
  <si>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</si>
  <si>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</si>
  <si>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</si>
  <si>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</si>
  <si>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</si>
  <si>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</si>
  <si>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</si>
  <si>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</si>
  <si>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</si>
  <si>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</si>
  <si>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</si>
  <si>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</si>
  <si>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</si>
  <si>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</si>
  <si>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</si>
  <si>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</si>
  <si>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</si>
  <si>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</si>
  <si>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</si>
  <si>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</si>
  <si>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</si>
  <si>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</si>
  <si>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</si>
  <si>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</si>
  <si>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</si>
  <si>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</si>
  <si>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</si>
  <si>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</si>
  <si>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</si>
  <si>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</si>
  <si>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</si>
  <si>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</si>
  <si>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</si>
  <si>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</si>
  <si>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</si>
  <si>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</si>
  <si>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</si>
  <si>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</si>
  <si>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</si>
  <si>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</si>
  <si>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</si>
  <si>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</si>
  <si>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</si>
  <si>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</si>
  <si>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</si>
  <si>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</si>
  <si>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</si>
  <si>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</si>
  <si>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</si>
  <si>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</si>
  <si>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</si>
  <si>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</si>
  <si>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</si>
  <si>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</si>
  <si>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</si>
  <si>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</si>
  <si>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</si>
  <si>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</si>
  <si>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</si>
  <si>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</si>
  <si>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</si>
  <si>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</si>
  <si>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</si>
  <si>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</si>
  <si>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</si>
  <si>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</si>
  <si>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</si>
  <si>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</si>
  <si>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</si>
  <si>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</si>
  <si>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</si>
  <si>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</si>
  <si>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</si>
  <si>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</si>
  <si>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</si>
  <si>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</si>
  <si>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</si>
  <si>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</si>
  <si>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</si>
  <si>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</si>
  <si>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</si>
  <si>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</si>
  <si>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</si>
  <si>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</si>
  <si>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</si>
  <si>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</si>
  <si>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</si>
  <si>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</si>
  <si>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</si>
  <si>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</si>
  <si>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</si>
  <si>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</si>
  <si>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</si>
  <si>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</si>
  <si>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</si>
  <si>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</si>
  <si>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</si>
  <si>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</si>
  <si>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</si>
  <si>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</si>
  <si>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</si>
  <si>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</si>
  <si>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</si>
  <si>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</si>
  <si>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</si>
  <si>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</si>
  <si>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</si>
  <si>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</si>
  <si>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</si>
  <si>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</si>
  <si>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</si>
  <si>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</si>
  <si>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</si>
  <si>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</si>
  <si>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</si>
  <si>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</si>
  <si>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</si>
  <si>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</si>
  <si>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</si>
  <si>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</si>
  <si>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</si>
  <si>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</si>
  <si>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</si>
  <si>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</si>
  <si>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</si>
  <si>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</si>
  <si>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</si>
  <si>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</si>
  <si>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</si>
  <si>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</si>
  <si>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</si>
  <si>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</si>
  <si>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</si>
  <si>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</si>
  <si>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</si>
  <si>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</si>
  <si>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</si>
  <si>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</si>
  <si>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</si>
  <si>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</si>
  <si>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</si>
  <si>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</si>
  <si>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</si>
  <si>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</si>
  <si>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</si>
  <si>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</si>
  <si>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</si>
  <si>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</si>
  <si>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</si>
  <si>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</si>
  <si>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</si>
  <si>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</si>
  <si>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</si>
  <si>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</si>
  <si>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</si>
  <si>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</si>
  <si>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</si>
  <si>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</si>
  <si>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</si>
  <si>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</si>
  <si>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</si>
  <si>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</si>
  <si>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</si>
  <si>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</si>
  <si>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</si>
  <si>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</si>
  <si>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</si>
  <si>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</si>
  <si>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</si>
  <si>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</si>
  <si>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</si>
  <si>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</si>
  <si>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</si>
  <si>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</si>
  <si>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</si>
  <si>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</si>
  <si>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</si>
  <si>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</si>
  <si>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</si>
  <si>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</si>
  <si>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</si>
  <si>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</si>
  <si>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</si>
  <si>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</si>
  <si>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</si>
  <si>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</si>
  <si>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</si>
  <si>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</si>
  <si>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</si>
  <si>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</si>
  <si>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</si>
  <si>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</si>
  <si>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</si>
  <si>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</si>
  <si>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</si>
  <si>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</si>
  <si>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</si>
  <si>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</si>
  <si>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</si>
  <si>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</si>
  <si>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</si>
  <si>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</si>
  <si>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</si>
  <si>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</si>
  <si>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</si>
  <si>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</si>
  <si>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</si>
  <si>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</si>
  <si>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</si>
  <si>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</si>
  <si>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</si>
  <si>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</si>
  <si>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</si>
  <si>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</si>
  <si>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</si>
  <si>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</si>
  <si>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</si>
  <si>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</si>
  <si>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</si>
  <si>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</si>
  <si>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</si>
  <si>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</si>
  <si>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</si>
  <si>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</si>
  <si>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</si>
  <si>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</si>
  <si>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</si>
  <si>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</si>
  <si>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</si>
  <si>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</si>
  <si>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</si>
  <si>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</si>
  <si>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</si>
  <si>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</si>
  <si>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</si>
  <si>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</si>
  <si>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</si>
  <si>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</si>
  <si>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</si>
  <si>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</si>
  <si>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</si>
  <si>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</si>
  <si>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</si>
  <si>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</si>
  <si>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</si>
  <si>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</si>
  <si>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</si>
  <si>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</si>
  <si>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</si>
  <si>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</si>
  <si>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</si>
  <si>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</si>
  <si>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</si>
  <si>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</si>
  <si>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</si>
  <si>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</si>
  <si>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</si>
  <si>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</si>
  <si>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</si>
  <si>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</si>
  <si>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</si>
  <si>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</si>
  <si>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</si>
  <si>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</si>
  <si>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</si>
  <si>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</si>
  <si>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</si>
  <si>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</si>
  <si>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</si>
  <si>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</si>
  <si>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</si>
  <si>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</si>
  <si>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</si>
  <si>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</si>
  <si>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</si>
  <si>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</si>
  <si>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</si>
  <si>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</si>
  <si>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</si>
  <si>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</si>
  <si>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</si>
  <si>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</si>
  <si>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</si>
  <si>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</si>
  <si>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</si>
  <si>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</si>
  <si>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</si>
  <si>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</si>
  <si>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</si>
  <si>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</si>
  <si>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</si>
  <si>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</si>
  <si>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</si>
  <si>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</si>
  <si>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</si>
  <si>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</si>
  <si>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</si>
  <si>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</si>
  <si>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</si>
  <si>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</si>
  <si>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</si>
  <si>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</si>
  <si>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</si>
  <si>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</si>
  <si>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</si>
  <si>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</si>
  <si>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</si>
  <si>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</si>
  <si>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</si>
  <si>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</si>
  <si>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</si>
  <si>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</si>
  <si>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</si>
  <si>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</si>
  <si>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</si>
  <si>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</si>
  <si>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</si>
  <si>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</si>
  <si>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</si>
  <si>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</si>
  <si>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</si>
  <si>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</si>
  <si>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</si>
  <si>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</si>
  <si>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</si>
  <si>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</si>
  <si>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</si>
  <si>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</si>
  <si>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</si>
  <si>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</si>
  <si>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</si>
  <si>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</si>
  <si>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</si>
  <si>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</si>
  <si>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</si>
  <si>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</si>
  <si>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</si>
  <si>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</si>
  <si>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</si>
  <si>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</si>
  <si>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</si>
  <si>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</si>
  <si>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</si>
  <si>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</si>
  <si>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</si>
  <si>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</si>
  <si>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</si>
  <si>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</si>
  <si>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</si>
  <si>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</si>
  <si>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</si>
  <si>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</si>
  <si>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</si>
  <si>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</si>
  <si>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</si>
  <si>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</si>
  <si>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</si>
  <si>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</si>
  <si>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</si>
  <si>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</si>
  <si>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</si>
  <si>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</si>
  <si>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</si>
  <si>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</si>
  <si>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</si>
  <si>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</si>
  <si>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</si>
  <si>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</si>
  <si>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</si>
  <si>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</si>
  <si>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</si>
  <si>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</si>
  <si>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</si>
  <si>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</si>
  <si>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</si>
  <si>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</si>
  <si>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</si>
  <si>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</si>
  <si>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</si>
  <si>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</si>
  <si>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</si>
  <si>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</si>
  <si>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</si>
  <si>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</si>
  <si>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</si>
  <si>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</si>
  <si>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</si>
  <si>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</si>
  <si>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</si>
  <si>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</si>
  <si>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</si>
  <si>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</si>
  <si>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</si>
  <si>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</si>
  <si>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</si>
  <si>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</si>
  <si>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</si>
  <si>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</si>
  <si>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</si>
  <si>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</si>
  <si>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</si>
  <si>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</si>
  <si>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</si>
  <si>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</si>
  <si>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</si>
  <si>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</si>
  <si>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</si>
  <si>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</si>
  <si>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</si>
  <si>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</si>
  <si>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</si>
  <si>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</si>
  <si>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</si>
  <si>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</si>
  <si>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</si>
  <si>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</si>
  <si>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</si>
  <si>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</si>
  <si>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</si>
  <si>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</si>
  <si>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</si>
  <si>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</si>
  <si>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</si>
  <si>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</si>
  <si>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</si>
  <si>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</si>
  <si>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</si>
  <si>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</si>
  <si>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</si>
  <si>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</si>
  <si>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</si>
  <si>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</si>
  <si>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</si>
  <si>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</si>
  <si>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</si>
  <si>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</si>
  <si>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</si>
  <si>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</si>
  <si>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</si>
  <si>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</si>
  <si>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</si>
  <si>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</si>
  <si>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</si>
  <si>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</si>
  <si>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</si>
  <si>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</si>
  <si>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</si>
  <si>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</si>
  <si>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</si>
  <si>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</si>
  <si>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</si>
  <si>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</si>
  <si>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</si>
  <si>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</si>
  <si>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</si>
  <si>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</si>
  <si>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</si>
  <si>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</si>
  <si>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</si>
  <si>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</si>
  <si>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</si>
  <si>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</si>
  <si>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</si>
  <si>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</si>
  <si>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</si>
  <si>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</si>
  <si>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</si>
  <si>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</si>
  <si>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</si>
  <si>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</si>
  <si>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</si>
  <si>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</si>
  <si>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</si>
  <si>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</si>
  <si>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</si>
  <si>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</si>
  <si>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</si>
  <si>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</si>
  <si>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</si>
  <si>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</si>
  <si>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</si>
  <si>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</si>
  <si>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</si>
  <si>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</si>
  <si>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</si>
  <si>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</si>
  <si>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</si>
  <si>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</si>
  <si>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</si>
  <si>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</si>
  <si>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</si>
  <si>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</si>
  <si>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</si>
  <si>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</si>
  <si>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</si>
  <si>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</si>
  <si>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</si>
  <si>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</si>
  <si>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</si>
  <si>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</si>
  <si>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</si>
  <si>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</si>
  <si>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</si>
  <si>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</si>
  <si>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</si>
  <si>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</si>
  <si>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</si>
  <si>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</si>
  <si>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</si>
  <si>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</si>
  <si>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</si>
  <si>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</si>
  <si>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</si>
  <si>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</si>
  <si>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</si>
  <si>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</si>
  <si>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</si>
  <si>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</si>
  <si>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</si>
  <si>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</si>
  <si>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</si>
  <si>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</si>
  <si>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</si>
  <si>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</si>
  <si>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</si>
  <si>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</si>
  <si>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</si>
  <si>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</si>
  <si>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</si>
  <si>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</si>
  <si>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</si>
  <si>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</si>
  <si>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</si>
  <si>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</si>
  <si>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</si>
  <si>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</si>
  <si>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</si>
  <si>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</si>
  <si>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</si>
  <si>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</si>
  <si>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</si>
  <si>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</si>
  <si>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</si>
  <si>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</si>
  <si>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</si>
  <si>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</si>
  <si>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</si>
  <si>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</si>
  <si>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</si>
  <si>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</si>
  <si>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</si>
  <si>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</si>
  <si>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</si>
  <si>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</si>
  <si>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</si>
  <si>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</si>
  <si>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</si>
  <si>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</si>
  <si>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</si>
  <si>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</si>
  <si>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</si>
  <si>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</si>
  <si>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</si>
  <si>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</si>
  <si>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</si>
  <si>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</si>
  <si>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</si>
  <si>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</si>
  <si>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</si>
  <si>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</si>
  <si>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</si>
  <si>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</si>
  <si>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</si>
  <si>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</si>
  <si>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</si>
  <si>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</si>
  <si>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</si>
  <si>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</si>
  <si>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</si>
  <si>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</si>
  <si>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</si>
  <si>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</si>
  <si>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</si>
  <si>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</si>
  <si>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</si>
  <si>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</si>
  <si>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</si>
  <si>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</si>
  <si>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</si>
  <si>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</si>
  <si>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</si>
  <si>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</si>
  <si>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</si>
  <si>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</si>
  <si>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</si>
  <si>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</si>
  <si>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</si>
  <si>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</si>
  <si>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</si>
  <si>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</si>
  <si>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</si>
  <si>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</si>
  <si>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</si>
  <si>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</si>
  <si>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</si>
  <si>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</si>
  <si>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</si>
  <si>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</si>
  <si>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</si>
  <si>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</si>
  <si>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</si>
  <si>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</si>
  <si>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</si>
  <si>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</si>
  <si>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</si>
  <si>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</si>
  <si>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</si>
  <si>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</si>
  <si>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</si>
  <si>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</si>
  <si>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</si>
  <si>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</si>
  <si>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</si>
  <si>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</si>
  <si>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</si>
  <si>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</si>
  <si>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</si>
  <si>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</si>
  <si>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</si>
  <si>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</si>
  <si>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</si>
  <si>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</si>
  <si>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</si>
  <si>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</si>
  <si>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</si>
  <si>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</si>
  <si>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</si>
  <si>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</si>
  <si>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</si>
  <si>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</si>
  <si>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</si>
  <si>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</si>
  <si>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</si>
  <si>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</si>
  <si>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</si>
  <si>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</si>
  <si>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</si>
  <si>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</si>
  <si>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</si>
  <si>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</si>
  <si>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</si>
  <si>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</si>
  <si>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</si>
  <si>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</si>
  <si>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</si>
  <si>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</si>
  <si>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</si>
  <si>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</si>
  <si>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</si>
  <si>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</si>
  <si>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</si>
  <si>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</si>
  <si>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</si>
  <si>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</si>
  <si>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</si>
  <si>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</si>
  <si>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</si>
  <si>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</si>
  <si>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</si>
  <si>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</si>
  <si>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</si>
  <si>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</si>
  <si>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</si>
  <si>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</si>
  <si>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</si>
  <si>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</si>
  <si>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</si>
  <si>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</si>
  <si>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</si>
  <si>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</si>
  <si>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</si>
  <si>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</si>
  <si>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</si>
  <si>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</si>
  <si>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</si>
  <si>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</si>
  <si>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</si>
  <si>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</si>
  <si>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</si>
  <si>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</si>
  <si>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</si>
  <si>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</si>
  <si>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</si>
  <si>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</si>
  <si>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</si>
  <si>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</si>
  <si>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</si>
  <si>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</si>
  <si>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</si>
  <si>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</si>
  <si>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</si>
  <si>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</si>
  <si>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</si>
  <si>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</si>
  <si>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</si>
  <si>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</si>
  <si>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</si>
  <si>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</si>
  <si>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</si>
  <si>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</si>
  <si>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</si>
  <si>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</si>
  <si>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</si>
  <si>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</si>
  <si>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</si>
  <si>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</si>
  <si>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</si>
  <si>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</si>
  <si>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</si>
  <si>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</si>
  <si>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</si>
  <si>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</si>
  <si>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</si>
  <si>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</si>
  <si>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</si>
  <si>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</si>
  <si>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</si>
  <si>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</si>
  <si>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</si>
  <si>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</si>
  <si>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</si>
  <si>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</si>
  <si>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</si>
  <si>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</si>
  <si>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</si>
  <si>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</si>
  <si>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</si>
  <si>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</si>
  <si>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</si>
  <si>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</si>
  <si>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</si>
  <si>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</si>
  <si>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</si>
  <si>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</si>
  <si>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</si>
  <si>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</si>
  <si>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</si>
  <si>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</si>
  <si>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</si>
  <si>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</si>
  <si>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</si>
  <si>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</si>
  <si>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</si>
  <si>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</si>
  <si>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</si>
  <si>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</si>
  <si>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</si>
  <si>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</si>
  <si>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</si>
  <si>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</si>
  <si>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</si>
  <si>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</si>
  <si>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</si>
  <si>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</si>
  <si>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</si>
  <si>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</si>
  <si>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</si>
  <si>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</si>
  <si>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</si>
  <si>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</si>
  <si>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</si>
  <si>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</si>
  <si>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</si>
  <si>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</si>
  <si>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</si>
  <si>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</si>
  <si>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</si>
  <si>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</si>
  <si>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</si>
  <si>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</si>
  <si>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</si>
  <si>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</si>
  <si>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</si>
  <si>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</si>
  <si>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</si>
  <si>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</si>
  <si>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</si>
  <si>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</si>
  <si>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</si>
  <si>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</si>
  <si>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</si>
  <si>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</si>
  <si>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</si>
  <si>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</si>
  <si>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</si>
  <si>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</si>
  <si>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</si>
  <si>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</si>
  <si>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</si>
  <si>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</si>
  <si>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</si>
  <si>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</si>
  <si>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</si>
  <si>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</si>
  <si>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</si>
  <si>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</si>
  <si>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</si>
  <si>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</si>
  <si>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</si>
  <si>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</si>
  <si>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</si>
  <si>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</si>
  <si>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</si>
  <si>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</si>
  <si>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</si>
  <si>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</si>
  <si>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</si>
  <si>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</si>
  <si>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</si>
  <si>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</si>
  <si>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</si>
  <si>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</si>
  <si>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</si>
  <si>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</si>
  <si>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</si>
  <si>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</si>
  <si>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</si>
  <si>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</si>
  <si>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</si>
  <si>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</si>
  <si>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</si>
  <si>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</si>
  <si>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</si>
  <si>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</si>
  <si>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</si>
  <si>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</si>
  <si>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</si>
  <si>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</si>
  <si>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</si>
  <si>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</si>
  <si>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</si>
  <si>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</si>
  <si>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</si>
  <si>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</si>
  <si>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</si>
  <si>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</si>
  <si>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</si>
  <si>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</si>
  <si>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</si>
  <si>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</si>
  <si>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</si>
  <si>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</si>
  <si>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</si>
  <si>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</si>
  <si>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</si>
  <si>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</si>
  <si>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</si>
  <si>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</si>
  <si>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</si>
  <si>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</si>
  <si>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</si>
  <si>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</si>
  <si>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</si>
  <si>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</si>
  <si>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</si>
  <si>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</si>
  <si>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</si>
  <si>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</si>
  <si>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</si>
  <si>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</si>
  <si>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</si>
  <si>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</si>
  <si>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</si>
  <si>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</si>
  <si>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</si>
  <si>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</si>
  <si>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</si>
  <si>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</si>
  <si>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</si>
  <si>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</si>
  <si>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</si>
  <si>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</si>
  <si>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</si>
  <si>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</si>
  <si>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</si>
  <si>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</si>
  <si>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</si>
  <si>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</si>
  <si>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</si>
  <si>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</si>
  <si>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</si>
  <si>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</si>
  <si>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</si>
  <si>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</si>
  <si>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</si>
  <si>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</si>
  <si>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</si>
  <si>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</si>
  <si>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</si>
  <si>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</si>
  <si>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</si>
  <si>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</si>
  <si>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</si>
  <si>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</si>
  <si>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</si>
  <si>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</si>
  <si>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</si>
  <si>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</si>
  <si>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</si>
  <si>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</si>
  <si>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</si>
  <si>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</si>
  <si>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</si>
  <si>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</si>
  <si>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</si>
  <si>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</si>
  <si>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</si>
  <si>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</si>
  <si>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</si>
  <si>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</si>
  <si>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</si>
  <si>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</si>
  <si>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</si>
  <si>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</si>
  <si>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</si>
  <si>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</si>
  <si>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</si>
  <si>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</si>
  <si>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</si>
  <si>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</si>
  <si>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</si>
  <si>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</si>
  <si>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</si>
  <si>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</si>
  <si>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</si>
  <si>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</si>
  <si>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</si>
  <si>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</si>
  <si>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</si>
  <si>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</si>
  <si>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</si>
  <si>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</si>
  <si>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</si>
  <si>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</si>
  <si>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</si>
  <si>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</si>
  <si>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</si>
  <si>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</si>
  <si>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</si>
  <si>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</si>
  <si>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</si>
  <si>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</si>
  <si>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</si>
  <si>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</si>
  <si>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</si>
  <si>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</si>
  <si>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</si>
  <si>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</si>
  <si>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</si>
  <si>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</si>
  <si>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</si>
  <si>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</si>
  <si>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</si>
  <si>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</si>
  <si>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</si>
  <si>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</si>
  <si>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</si>
  <si>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</si>
  <si>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</si>
  <si>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</si>
  <si>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</si>
  <si>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</si>
  <si>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</si>
  <si>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</si>
  <si>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</si>
  <si>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</si>
  <si>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</si>
  <si>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</si>
  <si>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</si>
  <si>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</si>
  <si>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</si>
  <si>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</si>
  <si>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</si>
  <si>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</si>
  <si>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</si>
  <si>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</si>
  <si>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</si>
  <si>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</si>
  <si>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</si>
  <si>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</si>
  <si>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</si>
  <si>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</si>
  <si>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</si>
  <si>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</si>
  <si>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</si>
  <si>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</si>
  <si>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</si>
  <si>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</si>
  <si>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</si>
  <si>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</si>
  <si>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</si>
  <si>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</si>
  <si>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</si>
  <si>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</si>
  <si>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</si>
  <si>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</si>
  <si>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</si>
  <si>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</si>
  <si>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</si>
  <si>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</si>
  <si>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</si>
  <si>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</si>
  <si>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</si>
  <si>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</si>
  <si>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</si>
  <si>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</si>
  <si>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</si>
  <si>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</si>
  <si>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</si>
  <si>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</si>
  <si>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</si>
  <si>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</si>
  <si>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</si>
  <si>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</si>
  <si>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</si>
  <si>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</si>
  <si>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</si>
  <si>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</si>
  <si>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</si>
  <si>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</si>
  <si>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</si>
  <si>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</si>
  <si>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</si>
  <si>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</si>
  <si>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</si>
  <si>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</si>
  <si>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</si>
  <si>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</si>
  <si>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</si>
  <si>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</si>
  <si>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</si>
  <si>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</si>
  <si>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</si>
  <si>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</si>
  <si>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</si>
  <si>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</si>
  <si>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</si>
  <si>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</si>
  <si>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</si>
  <si>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</si>
  <si>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</si>
  <si>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</si>
  <si>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</si>
  <si>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</si>
  <si>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</si>
  <si>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</si>
  <si>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</si>
  <si>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</si>
  <si>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</si>
  <si>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</si>
  <si>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</si>
  <si>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</si>
  <si>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</si>
  <si>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</si>
  <si>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</si>
  <si>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</si>
  <si>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</si>
  <si>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</si>
  <si>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</si>
  <si>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</si>
  <si>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</si>
  <si>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</si>
  <si>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</si>
  <si>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</si>
  <si>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</si>
  <si>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</si>
  <si>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</si>
  <si>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</si>
  <si>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</si>
  <si>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</si>
  <si>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</si>
  <si>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</si>
  <si>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</si>
  <si>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</si>
  <si>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</si>
  <si>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</si>
  <si>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</si>
  <si>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</si>
  <si>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</si>
  <si>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</si>
  <si>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</si>
  <si>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</si>
  <si>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</si>
  <si>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</si>
  <si>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</si>
  <si>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</si>
  <si>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</si>
  <si>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</si>
  <si>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</si>
  <si>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</si>
  <si>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</si>
  <si>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</si>
  <si>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</si>
  <si>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</si>
  <si>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</si>
  <si>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</si>
  <si>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</si>
  <si>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</si>
  <si>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</si>
  <si>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</si>
  <si>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</si>
  <si>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</si>
  <si>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</si>
  <si>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</si>
  <si>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</si>
  <si>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</si>
  <si>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</si>
  <si>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</si>
  <si>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</si>
  <si>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</si>
  <si>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</si>
  <si>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</si>
  <si>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</si>
  <si>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</si>
  <si>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</si>
  <si>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</si>
  <si>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</si>
  <si>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</si>
  <si>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</si>
  <si>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</si>
  <si>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</si>
  <si>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</si>
  <si>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</si>
  <si>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</si>
  <si>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</si>
  <si>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</si>
  <si>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</si>
  <si>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</si>
  <si>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</si>
  <si>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</si>
  <si>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</si>
  <si>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</si>
  <si>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</si>
  <si>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</si>
  <si>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</si>
  <si>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</si>
  <si>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</si>
  <si>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</si>
  <si>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</si>
  <si>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</si>
  <si>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</si>
  <si>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</si>
  <si>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</si>
  <si>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</si>
  <si>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</si>
  <si>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</si>
  <si>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</si>
  <si>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</si>
  <si>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</si>
  <si>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</si>
  <si>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</si>
  <si>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</si>
  <si>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</si>
  <si>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</si>
  <si>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</si>
  <si>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</si>
  <si>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</si>
  <si>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</si>
  <si>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</si>
  <si>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</si>
  <si>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</si>
  <si>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</si>
  <si>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</si>
  <si>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</si>
  <si>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</si>
  <si>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</si>
  <si>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</si>
  <si>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</si>
  <si>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</si>
  <si>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</si>
  <si>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</si>
  <si>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</si>
  <si>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</si>
  <si>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</si>
  <si>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</si>
  <si>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</si>
  <si>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</si>
  <si>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</si>
  <si>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</si>
  <si>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</si>
  <si>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</si>
  <si>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</si>
  <si>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</si>
  <si>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</si>
  <si>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</si>
  <si>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</si>
  <si>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</si>
  <si>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</si>
  <si>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</si>
  <si>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</si>
  <si>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</si>
  <si>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</si>
  <si>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</si>
  <si>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</si>
  <si>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</si>
  <si>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</si>
  <si>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</si>
  <si>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</si>
  <si>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</si>
  <si>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</si>
  <si>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</si>
  <si>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</si>
  <si>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</si>
  <si>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</si>
  <si>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</si>
  <si>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</si>
  <si>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</si>
  <si>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</si>
  <si>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</si>
  <si>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</si>
  <si>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</si>
  <si>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</si>
  <si>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</si>
  <si>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</si>
  <si>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</si>
  <si>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</si>
  <si>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</si>
  <si>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</si>
  <si>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</si>
  <si>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</si>
  <si>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</si>
  <si>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</si>
  <si>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</si>
  <si>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</si>
  <si>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</si>
  <si>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</si>
  <si>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</si>
  <si>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</si>
  <si>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</si>
  <si>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</si>
  <si>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</si>
  <si>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</si>
  <si>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</si>
  <si>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</si>
  <si>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</si>
  <si>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</si>
  <si>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</si>
  <si>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</si>
  <si>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</si>
  <si>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</si>
  <si>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</si>
  <si>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</si>
  <si>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</si>
  <si>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</si>
  <si>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</si>
  <si>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</si>
  <si>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</si>
  <si>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</si>
  <si>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</si>
  <si>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</si>
  <si>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</si>
  <si>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</si>
  <si>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</si>
  <si>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</si>
  <si>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</si>
  <si>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</si>
  <si>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</si>
  <si>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</si>
  <si>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</si>
  <si>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</si>
  <si>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</si>
  <si>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</si>
  <si>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</si>
  <si>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</si>
  <si>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</si>
  <si>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</si>
  <si>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</si>
  <si>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</si>
  <si>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</si>
  <si>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</si>
  <si>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</si>
  <si>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</si>
  <si>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</si>
  <si>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</si>
  <si>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</si>
  <si>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</si>
  <si>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</si>
  <si>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</si>
  <si>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</si>
  <si>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</si>
  <si>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</si>
  <si>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</si>
  <si>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</si>
  <si>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</si>
  <si>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</si>
  <si>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</si>
  <si>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</si>
  <si>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</si>
  <si>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</si>
  <si>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</si>
  <si>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</si>
  <si>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</si>
  <si>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</si>
  <si>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</si>
  <si>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</si>
  <si>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</si>
  <si>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</si>
  <si>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</si>
  <si>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</si>
  <si>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</si>
  <si>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</si>
  <si>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</si>
  <si>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</si>
  <si>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</si>
  <si>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</si>
  <si>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</si>
  <si>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</si>
  <si>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</si>
  <si>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</si>
  <si>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</si>
  <si>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</si>
  <si>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</si>
  <si>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</si>
  <si>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</si>
  <si>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</si>
  <si>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</si>
  <si>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</si>
  <si>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</si>
  <si>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</si>
  <si>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</si>
  <si>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</si>
  <si>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</si>
  <si>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</si>
  <si>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</si>
  <si>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</si>
  <si>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</si>
  <si>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</si>
  <si>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</si>
  <si>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</si>
  <si>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</si>
  <si>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</si>
  <si>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</si>
  <si>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</si>
  <si>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</si>
  <si>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</si>
  <si>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</si>
  <si>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</si>
  <si>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</si>
  <si>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</si>
  <si>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</si>
  <si>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</si>
  <si>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</si>
  <si>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</si>
  <si>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</si>
  <si>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</si>
  <si>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</si>
  <si>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</si>
  <si>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</si>
  <si>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</si>
  <si>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</si>
  <si>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</si>
  <si>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</si>
  <si>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</si>
  <si>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</si>
  <si>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</si>
  <si>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</si>
  <si>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</si>
  <si>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</si>
  <si>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</si>
  <si>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</si>
  <si>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</si>
  <si>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</si>
  <si>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</si>
  <si>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</si>
  <si>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</si>
  <si>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</si>
  <si>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</si>
  <si>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</si>
  <si>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</si>
  <si>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</si>
  <si>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</si>
  <si>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</si>
  <si>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</si>
  <si>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</si>
  <si>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</si>
  <si>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</si>
  <si>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</si>
  <si>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</si>
  <si>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</si>
  <si>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</si>
  <si>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</si>
  <si>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</si>
  <si>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</si>
  <si>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</si>
  <si>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</si>
  <si>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</si>
  <si>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</si>
  <si>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</si>
  <si>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</si>
  <si>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</si>
  <si>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</si>
  <si>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</si>
  <si>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</si>
  <si>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</si>
  <si>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</si>
  <si>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</si>
  <si>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</si>
  <si>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</si>
  <si>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</si>
  <si>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</si>
  <si>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</si>
  <si>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</si>
  <si>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</si>
  <si>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</si>
  <si>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</si>
  <si>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</si>
  <si>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</si>
  <si>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</si>
  <si>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</si>
  <si>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</si>
  <si>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</si>
  <si>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</si>
  <si>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</si>
  <si>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</si>
  <si>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</si>
  <si>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</si>
  <si>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</si>
  <si>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</si>
  <si>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</si>
  <si>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</si>
  <si>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</si>
  <si>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</si>
  <si>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</si>
  <si>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</si>
  <si>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</si>
  <si>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</si>
  <si>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</si>
  <si>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</si>
  <si>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</si>
  <si>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</si>
  <si>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</si>
  <si>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</si>
  <si>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</si>
  <si>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</si>
  <si>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</si>
  <si>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</si>
  <si>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</si>
  <si>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</si>
  <si>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</si>
  <si>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</si>
  <si>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</si>
  <si>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</si>
  <si>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</si>
  <si>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</si>
  <si>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</si>
  <si>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</si>
  <si>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</si>
  <si>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</si>
  <si>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</si>
  <si>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</si>
  <si>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</si>
  <si>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</si>
  <si>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</si>
  <si>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</si>
  <si>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</si>
  <si>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</si>
  <si>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</si>
  <si>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</si>
  <si>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</si>
  <si>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</si>
  <si>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</si>
  <si>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</si>
  <si>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</si>
  <si>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</si>
  <si>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</si>
  <si>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</si>
  <si>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</si>
  <si>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</si>
  <si>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</si>
  <si>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</si>
  <si>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</si>
  <si>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</si>
  <si>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</si>
  <si>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</si>
  <si>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</si>
  <si>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</si>
  <si>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</si>
  <si>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</si>
  <si>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</si>
  <si>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</si>
  <si>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</si>
  <si>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</si>
  <si>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</si>
  <si>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</si>
  <si>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</si>
  <si>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</si>
  <si>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</si>
  <si>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</si>
  <si>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</si>
  <si>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</si>
  <si>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</si>
  <si>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</si>
  <si>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</si>
  <si>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</si>
  <si>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</si>
  <si>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</si>
  <si>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</si>
  <si>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</si>
  <si>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</si>
  <si>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</si>
  <si>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</si>
  <si>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</si>
  <si>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</si>
  <si>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</si>
  <si>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</si>
  <si>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</si>
  <si>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</si>
  <si>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</si>
  <si>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</si>
  <si>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</si>
  <si>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</si>
  <si>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</si>
  <si>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</si>
  <si>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</si>
  <si>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</si>
  <si>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</si>
  <si>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</si>
  <si>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</si>
  <si>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</si>
  <si>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</si>
  <si>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</si>
  <si>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</si>
  <si>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</si>
  <si>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</si>
  <si>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</si>
  <si>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</si>
  <si>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</si>
  <si>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</si>
  <si>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</si>
  <si>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</si>
  <si>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</si>
  <si>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</si>
  <si>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</si>
  <si>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</si>
  <si>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</si>
  <si>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</si>
  <si>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</si>
  <si>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</si>
  <si>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</si>
  <si>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</si>
  <si>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</si>
  <si>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</si>
  <si>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</si>
  <si>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</si>
  <si>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</si>
  <si>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</si>
  <si>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</si>
  <si>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</si>
  <si>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</si>
  <si>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</si>
  <si>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</si>
  <si>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</si>
  <si>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</si>
  <si>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</si>
  <si>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</si>
  <si>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</si>
  <si>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</si>
  <si>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</si>
  <si>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</si>
  <si>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</si>
  <si>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</si>
  <si>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</si>
  <si>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</si>
  <si>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</si>
  <si>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</si>
  <si>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</si>
  <si>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</si>
  <si>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</si>
  <si>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</si>
  <si>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</si>
  <si>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</si>
  <si>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</si>
  <si>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</si>
  <si>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</si>
  <si>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</si>
  <si>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</si>
  <si>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</si>
  <si>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</si>
  <si>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</si>
  <si>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</si>
  <si>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</si>
  <si>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</si>
  <si>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</si>
  <si>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</si>
  <si>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</si>
  <si>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</si>
  <si>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</si>
  <si>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</si>
  <si>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</si>
  <si>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</si>
  <si>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</si>
  <si>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</si>
  <si>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</si>
  <si>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</si>
  <si>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</si>
  <si>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</si>
  <si>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</si>
  <si>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</si>
  <si>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</si>
  <si>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</si>
  <si>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</si>
  <si>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</si>
  <si>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</si>
  <si>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</si>
  <si>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</si>
  <si>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</si>
  <si>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</si>
  <si>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</si>
  <si>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</si>
  <si>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</si>
  <si>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</si>
  <si>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</si>
  <si>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</si>
  <si>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</si>
  <si>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</si>
  <si>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</si>
  <si>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</si>
  <si>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</si>
  <si>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</si>
  <si>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</si>
  <si>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</si>
  <si>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</si>
  <si>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</si>
  <si>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</si>
  <si>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</si>
  <si>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</si>
  <si>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</si>
  <si>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</si>
  <si>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</si>
  <si>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</si>
  <si>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</si>
  <si>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</si>
  <si>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</si>
  <si>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</si>
  <si>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</si>
  <si>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</si>
  <si>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</si>
  <si>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</si>
  <si>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</si>
  <si>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</si>
  <si>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</si>
  <si>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</si>
  <si>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</si>
  <si>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</si>
  <si>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</si>
  <si>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</si>
  <si>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</si>
  <si>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</si>
  <si>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</si>
  <si>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</si>
  <si>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</si>
  <si>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</si>
  <si>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</si>
  <si>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</si>
  <si>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</si>
  <si>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</si>
  <si>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</si>
  <si>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</si>
  <si>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</si>
  <si>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</si>
  <si>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</si>
  <si>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</si>
  <si>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</si>
  <si>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</si>
  <si>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</si>
  <si>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</si>
  <si>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</si>
  <si>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</si>
  <si>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</si>
  <si>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</si>
  <si>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</si>
  <si>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</si>
  <si>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</si>
  <si>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</si>
  <si>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</si>
  <si>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</si>
  <si>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</si>
  <si>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</si>
  <si>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</si>
  <si>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</si>
  <si>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</si>
  <si>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</si>
  <si>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</si>
  <si>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</si>
  <si>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</si>
  <si>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</si>
  <si>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</si>
  <si>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</si>
  <si>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</si>
  <si>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</si>
  <si>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</si>
  <si>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</si>
  <si>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</si>
  <si>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</si>
  <si>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</si>
  <si>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</si>
  <si>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</si>
  <si>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</si>
  <si>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</si>
  <si>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</si>
  <si>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</si>
  <si>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</si>
  <si>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</si>
  <si>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</si>
  <si>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</si>
  <si>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</si>
  <si>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</si>
  <si>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</si>
  <si>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</si>
  <si>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</si>
  <si>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</si>
  <si>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</si>
  <si>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</si>
  <si>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</si>
  <si>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</si>
  <si>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</si>
  <si>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</si>
  <si>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</si>
  <si>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</si>
  <si>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</si>
  <si>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</si>
  <si>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</si>
  <si>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</si>
  <si>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</si>
  <si>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</si>
  <si>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</si>
  <si>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</si>
  <si>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</si>
  <si>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</si>
  <si>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</si>
  <si>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</si>
  <si>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</si>
  <si>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</si>
  <si>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</si>
  <si>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</si>
  <si>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</si>
  <si>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</si>
  <si>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</si>
  <si>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</si>
  <si>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</si>
  <si>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</si>
  <si>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</si>
  <si>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</si>
  <si>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</si>
  <si>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</si>
  <si>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</si>
  <si>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</si>
  <si>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</si>
  <si>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</si>
  <si>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</si>
  <si>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</si>
  <si>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</si>
  <si>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</si>
  <si>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</si>
  <si>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</si>
  <si>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</si>
  <si>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</si>
  <si>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</si>
  <si>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</si>
  <si>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</si>
  <si>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</si>
  <si>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</si>
  <si>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</si>
  <si>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</si>
  <si>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</si>
  <si>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</si>
  <si>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</si>
  <si>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</si>
  <si>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</si>
  <si>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</si>
  <si>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</si>
  <si>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</si>
  <si>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</si>
  <si>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</si>
  <si>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</si>
  <si>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</si>
  <si>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</si>
  <si>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</si>
  <si>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</si>
  <si>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</si>
  <si>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</si>
  <si>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</si>
  <si>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</si>
  <si>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</si>
  <si>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</si>
  <si>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</si>
  <si>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</si>
  <si>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</si>
  <si>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</si>
  <si>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</si>
  <si>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</si>
  <si>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</si>
  <si>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</si>
  <si>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</si>
  <si>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</si>
  <si>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</si>
  <si>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</si>
  <si>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</si>
  <si>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</si>
  <si>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</si>
  <si>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</si>
  <si>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</si>
  <si>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</si>
  <si>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</si>
  <si>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</si>
  <si>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</si>
  <si>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</si>
  <si>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</si>
  <si>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</si>
  <si>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</si>
  <si>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</si>
  <si>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</si>
  <si>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</si>
  <si>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</si>
  <si>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</si>
  <si>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</si>
  <si>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</si>
  <si>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</si>
  <si>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</si>
  <si>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</si>
  <si>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</si>
  <si>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</si>
  <si>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</si>
  <si>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</si>
  <si>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</si>
  <si>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</si>
  <si>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</si>
  <si>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</si>
  <si>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</si>
  <si>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</si>
  <si>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</si>
  <si>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</si>
  <si>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</si>
  <si>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</si>
  <si>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</si>
  <si>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</si>
  <si>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</si>
  <si>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</si>
  <si>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</si>
  <si>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</si>
  <si>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</si>
  <si>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</si>
  <si>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</si>
  <si>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</si>
  <si>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</si>
  <si>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</si>
  <si>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</si>
  <si>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</si>
  <si>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</si>
  <si>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</si>
  <si>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</si>
  <si>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</si>
  <si>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</si>
  <si>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</si>
  <si>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</si>
  <si>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</si>
  <si>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</si>
  <si>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</si>
  <si>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</si>
  <si>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</si>
  <si>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</si>
  <si>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</si>
  <si>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</si>
  <si>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</si>
  <si>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</si>
  <si>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</si>
  <si>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</si>
  <si>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</si>
  <si>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</si>
  <si>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</si>
  <si>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</si>
  <si>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</si>
  <si>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</si>
  <si>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</si>
  <si>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</si>
  <si>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</si>
  <si>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</si>
  <si>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</si>
  <si>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</si>
  <si>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</si>
  <si>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</si>
  <si>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</si>
  <si>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</si>
  <si>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</si>
  <si>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</si>
  <si>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</si>
  <si>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</si>
  <si>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</si>
  <si>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</si>
  <si>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</si>
  <si>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</si>
  <si>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</si>
  <si>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</si>
  <si>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</si>
  <si>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</si>
  <si>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</si>
  <si>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</si>
  <si>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</si>
  <si>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</si>
  <si>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</si>
  <si>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</si>
  <si>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</si>
  <si>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</si>
  <si>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</si>
  <si>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</si>
  <si>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</si>
  <si>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</si>
  <si>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</si>
  <si>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</si>
  <si>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</si>
  <si>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</si>
  <si>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</si>
  <si>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</si>
  <si>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</si>
  <si>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</si>
  <si>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</si>
  <si>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</si>
  <si>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</si>
  <si>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</si>
  <si>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</si>
  <si>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</si>
  <si>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</si>
  <si>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</si>
  <si>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</si>
  <si>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</si>
  <si>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</si>
  <si>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</si>
  <si>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</si>
  <si>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</si>
  <si>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</si>
  <si>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</si>
  <si>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</si>
  <si>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</si>
  <si>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</si>
  <si>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</si>
  <si>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</si>
  <si>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</si>
  <si>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</si>
  <si>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</si>
  <si>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</si>
  <si>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</si>
  <si>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</si>
  <si>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</si>
  <si>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</si>
  <si>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</si>
  <si>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</si>
  <si>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</si>
  <si>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</si>
  <si>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</si>
  <si>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</si>
  <si>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</si>
  <si>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</si>
  <si>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</si>
  <si>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</si>
  <si>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</si>
  <si>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</si>
  <si>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</si>
  <si>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</si>
  <si>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</si>
  <si>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</si>
  <si>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</si>
  <si>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</si>
  <si>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</si>
  <si>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</si>
  <si>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</si>
  <si>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</si>
  <si>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</si>
  <si>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</si>
  <si>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</si>
  <si>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</si>
  <si>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</si>
  <si>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</si>
  <si>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</si>
  <si>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</si>
  <si>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</si>
  <si>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</si>
  <si>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</si>
  <si>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</si>
  <si>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</si>
  <si>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</si>
  <si>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</si>
  <si>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</si>
  <si>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</si>
  <si>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</si>
  <si>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</si>
  <si>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</si>
  <si>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</si>
  <si>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</si>
  <si>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</si>
  <si>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</si>
  <si>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</si>
  <si>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</si>
  <si>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</si>
  <si>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</si>
  <si>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</si>
  <si>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</si>
  <si>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</si>
  <si>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</si>
  <si>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</si>
  <si>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</si>
  <si>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</si>
  <si>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</si>
  <si>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</si>
  <si>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</si>
  <si>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</si>
  <si>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</si>
  <si>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</si>
  <si>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</si>
  <si>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</si>
  <si>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</si>
  <si>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</si>
  <si>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</si>
  <si>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</si>
  <si>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</si>
  <si>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</si>
  <si>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</si>
  <si>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</si>
  <si>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</si>
  <si>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</si>
  <si>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</si>
  <si>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</si>
  <si>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</si>
  <si>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</si>
  <si>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</si>
  <si>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</si>
  <si>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</si>
  <si>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</si>
  <si>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</si>
  <si>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</si>
  <si>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</si>
  <si>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</si>
  <si>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</si>
  <si>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</si>
  <si>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</si>
  <si>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</si>
  <si>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</si>
  <si>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</si>
  <si>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</si>
  <si>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</si>
  <si>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</si>
  <si>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</si>
  <si>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</si>
  <si>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</si>
  <si>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</si>
  <si>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</si>
  <si>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</si>
  <si>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</si>
  <si>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</si>
  <si>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</si>
  <si>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</si>
  <si>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</si>
  <si>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</si>
  <si>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</si>
  <si>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</si>
  <si>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</si>
  <si>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</si>
  <si>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</si>
  <si>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</si>
  <si>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</si>
  <si>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</si>
  <si>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</si>
  <si>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</si>
  <si>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</si>
  <si>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</si>
  <si>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</si>
  <si>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</si>
  <si>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</si>
  <si>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</si>
  <si>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</si>
  <si>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</si>
  <si>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</si>
  <si>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</si>
  <si>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</si>
  <si>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</si>
  <si>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</si>
  <si>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</si>
  <si>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</si>
  <si>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</si>
  <si>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</si>
  <si>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</si>
  <si>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</si>
  <si>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</si>
  <si>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</si>
  <si>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</si>
  <si>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</si>
  <si>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</si>
  <si>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</si>
  <si>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</si>
  <si>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</si>
  <si>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</si>
  <si>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</si>
  <si>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</si>
  <si>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</si>
  <si>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</si>
  <si>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</si>
  <si>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</si>
  <si>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</si>
  <si>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</si>
  <si>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</si>
  <si>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</si>
  <si>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</si>
  <si>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</si>
  <si>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</si>
  <si>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</si>
  <si>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</si>
  <si>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</si>
  <si>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</si>
  <si>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</si>
  <si>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</si>
  <si>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</si>
  <si>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</si>
  <si>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</si>
  <si>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</si>
  <si>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</si>
  <si>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</si>
  <si>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</si>
  <si>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</si>
  <si>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</si>
  <si>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</si>
  <si>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</si>
  <si>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</si>
  <si>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</si>
  <si>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</si>
  <si>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</si>
  <si>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</si>
  <si>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</si>
  <si>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</si>
  <si>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</si>
  <si>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</si>
  <si>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</si>
  <si>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</si>
  <si>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</si>
  <si>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</si>
  <si>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</si>
  <si>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</si>
  <si>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</si>
  <si>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</si>
  <si>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</si>
  <si>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</si>
  <si>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</si>
  <si>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</si>
  <si>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</si>
  <si>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</si>
  <si>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</si>
  <si>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</si>
  <si>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</si>
  <si>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</si>
  <si>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</si>
  <si>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</si>
  <si>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</si>
  <si>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</si>
  <si>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</si>
  <si>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</si>
  <si>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</si>
  <si>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</si>
  <si>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</si>
  <si>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</si>
  <si>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</si>
  <si>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</si>
  <si>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</si>
  <si>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</si>
  <si>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</si>
  <si>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</si>
  <si>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</si>
  <si>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</si>
  <si>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</si>
  <si>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</si>
  <si>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</si>
  <si>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</si>
  <si>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</si>
  <si>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</si>
  <si>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</si>
  <si>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</si>
  <si>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</si>
  <si>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</si>
  <si>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</si>
  <si>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</si>
  <si>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</si>
  <si>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</si>
  <si>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</si>
  <si>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</si>
  <si>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</si>
  <si>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</si>
  <si>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</si>
  <si>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</si>
  <si>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</si>
  <si>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</si>
  <si>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</si>
  <si>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</si>
  <si>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</si>
  <si>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</si>
  <si>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</si>
  <si>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</si>
  <si>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</si>
  <si>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</si>
  <si>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</si>
  <si>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</si>
  <si>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</si>
  <si>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</si>
  <si>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</si>
  <si>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</si>
  <si>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</si>
  <si>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</si>
  <si>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</si>
  <si>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</si>
  <si>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</si>
  <si>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</si>
  <si>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</si>
  <si>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</si>
  <si>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</si>
  <si>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</si>
  <si>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</si>
  <si>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</si>
  <si>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</si>
  <si>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</si>
  <si>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</si>
  <si>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</si>
  <si>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</si>
  <si>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</si>
  <si>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</si>
  <si>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</si>
  <si>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</si>
  <si>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</si>
  <si>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</si>
  <si>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</si>
  <si>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</si>
  <si>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</si>
  <si>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</si>
  <si>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</si>
  <si>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</si>
  <si>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</si>
  <si>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</si>
  <si>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</si>
  <si>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</si>
  <si>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</si>
  <si>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</si>
  <si>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</si>
  <si>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</si>
  <si>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</si>
  <si>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</si>
  <si>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</si>
  <si>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</si>
  <si>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</si>
  <si>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</si>
  <si>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</si>
  <si>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</si>
  <si>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</si>
  <si>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</si>
  <si>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</si>
  <si>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</si>
  <si>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</si>
  <si>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</si>
  <si>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</si>
  <si>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</si>
  <si>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</si>
  <si>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</si>
  <si>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</si>
  <si>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</si>
  <si>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</si>
  <si>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</si>
  <si>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</si>
  <si>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</si>
  <si>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</si>
  <si>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</si>
  <si>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</si>
  <si>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</si>
  <si>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</si>
  <si>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</si>
  <si>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</si>
  <si>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</si>
  <si>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</si>
  <si>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</si>
  <si>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</si>
  <si>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</si>
  <si>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</si>
  <si>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</si>
  <si>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</si>
  <si>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</si>
  <si>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</si>
  <si>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</si>
  <si>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</si>
  <si>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</si>
  <si>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</si>
  <si>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</si>
  <si>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</si>
  <si>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</si>
  <si>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</si>
  <si>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</si>
  <si>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</si>
  <si>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</si>
  <si>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</si>
  <si>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</si>
  <si>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</si>
  <si>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</si>
  <si>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</si>
  <si>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</si>
  <si>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</si>
  <si>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</si>
  <si>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</si>
  <si>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</si>
  <si>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</si>
  <si>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</si>
  <si>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</si>
  <si>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</si>
  <si>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</si>
  <si>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</si>
  <si>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</si>
  <si>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</si>
  <si>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</si>
  <si>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</si>
  <si>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</si>
  <si>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</si>
  <si>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</si>
  <si>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</si>
  <si>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</si>
  <si>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</si>
  <si>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</si>
  <si>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</si>
  <si>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</si>
  <si>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</si>
  <si>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</si>
  <si>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</si>
  <si>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</si>
  <si>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</si>
  <si>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</si>
  <si>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</si>
  <si>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</si>
  <si>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</si>
  <si>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</si>
  <si>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</si>
  <si>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</si>
  <si>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</si>
  <si>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</si>
  <si>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</si>
  <si>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</si>
  <si>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</si>
  <si>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</si>
  <si>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</si>
  <si>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</si>
  <si>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</si>
  <si>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</si>
  <si>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</si>
  <si>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</si>
  <si>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</si>
  <si>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</si>
  <si>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</si>
  <si>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</si>
  <si>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</si>
  <si>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</si>
  <si>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</si>
  <si>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</si>
  <si>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</si>
  <si>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</si>
  <si>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</si>
  <si>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</si>
  <si>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</si>
  <si>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</si>
  <si>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</si>
  <si>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</si>
  <si>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</si>
  <si>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</si>
  <si>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</si>
  <si>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</si>
  <si>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</si>
  <si>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</si>
  <si>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</si>
  <si>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</si>
  <si>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</si>
  <si>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</si>
  <si>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</si>
  <si>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</si>
  <si>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</si>
  <si>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</si>
  <si>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</si>
  <si>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</si>
  <si>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</si>
  <si>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</si>
  <si>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</si>
  <si>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</si>
  <si>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</si>
  <si>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</si>
  <si>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</si>
  <si>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</si>
  <si>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</si>
  <si>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</si>
  <si>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</si>
  <si>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</si>
  <si>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</si>
  <si>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</si>
  <si>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</si>
  <si>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</si>
  <si>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</si>
  <si>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</si>
  <si>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</si>
  <si>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</si>
  <si>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</si>
  <si>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</si>
  <si>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</si>
  <si>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</si>
  <si>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</si>
  <si>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</si>
  <si>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</si>
  <si>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</si>
  <si>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</si>
  <si>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</si>
  <si>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</si>
  <si>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</si>
  <si>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</si>
  <si>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</si>
  <si>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</si>
  <si>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</si>
  <si>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</si>
  <si>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</si>
  <si>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</si>
  <si>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</si>
  <si>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</si>
  <si>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</si>
  <si>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</si>
  <si>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</si>
  <si>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</si>
  <si>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</si>
  <si>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</si>
  <si>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</si>
  <si>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</si>
  <si>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</si>
  <si>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</si>
  <si>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</si>
  <si>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</si>
  <si>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</si>
  <si>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</si>
  <si>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</si>
  <si>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</si>
  <si>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</si>
  <si>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</si>
  <si>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</si>
  <si>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</si>
  <si>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</si>
  <si>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</si>
  <si>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</si>
  <si>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</si>
  <si>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</si>
  <si>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</si>
  <si>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</si>
  <si>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</si>
  <si>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</si>
  <si>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</si>
  <si>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</si>
  <si>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</si>
  <si>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</si>
  <si>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</si>
  <si>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</si>
  <si>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</si>
  <si>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</si>
  <si>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</si>
  <si>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</si>
  <si>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</si>
  <si>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</si>
  <si>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</si>
  <si>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</si>
  <si>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</si>
  <si>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</si>
  <si>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</si>
  <si>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</si>
  <si>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</si>
  <si>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</si>
  <si>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</si>
  <si>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</si>
  <si>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</si>
  <si>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</si>
  <si>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</si>
  <si>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</si>
  <si>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</si>
  <si>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</si>
  <si>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</si>
  <si>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</si>
  <si>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</si>
  <si>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</si>
  <si>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</si>
  <si>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</si>
  <si>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</si>
  <si>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</si>
  <si>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</si>
  <si>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</si>
  <si>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</si>
  <si>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</si>
  <si>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</si>
  <si>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</si>
  <si>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</si>
  <si>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</si>
  <si>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</si>
  <si>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</si>
  <si>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</si>
  <si>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</si>
  <si>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</si>
  <si>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</si>
  <si>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</si>
  <si>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</si>
  <si>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</si>
  <si>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</si>
  <si>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</si>
  <si>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</si>
  <si>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</si>
  <si>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</si>
  <si>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</si>
  <si>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</si>
  <si>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</si>
  <si>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</si>
  <si>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</si>
  <si>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</si>
  <si>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</si>
  <si>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</si>
  <si>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</si>
  <si>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</si>
  <si>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</si>
  <si>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</si>
  <si>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</si>
  <si>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</si>
  <si>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</si>
  <si>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</si>
  <si>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</si>
  <si>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</si>
  <si>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</si>
  <si>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</si>
  <si>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</si>
  <si>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</si>
  <si>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</si>
  <si>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</si>
  <si>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</si>
  <si>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</si>
  <si>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</si>
  <si>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</si>
  <si>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</si>
  <si>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</si>
  <si>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</si>
  <si>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</si>
  <si>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</si>
  <si>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</si>
  <si>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</si>
  <si>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</si>
  <si>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</si>
  <si>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</si>
  <si>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</si>
  <si>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</si>
  <si>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</si>
  <si>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</si>
  <si>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</si>
  <si>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</si>
  <si>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</si>
  <si>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</si>
  <si>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</si>
  <si>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</si>
  <si>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</si>
  <si>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</si>
  <si>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</si>
  <si>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</si>
  <si>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</si>
  <si>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</si>
  <si>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</si>
  <si>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</si>
  <si>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</si>
  <si>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</si>
  <si>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</si>
  <si>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</si>
  <si>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</si>
  <si>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</si>
  <si>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</si>
  <si>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</si>
  <si>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</si>
  <si>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</si>
  <si>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</si>
  <si>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</si>
  <si>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</si>
  <si>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</si>
  <si>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</si>
  <si>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</si>
  <si>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</si>
  <si>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</si>
  <si>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</si>
  <si>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</si>
  <si>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</si>
  <si>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</si>
  <si>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</si>
  <si>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</si>
  <si>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</si>
  <si>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</si>
  <si>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</si>
  <si>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</si>
  <si>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</si>
  <si>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</si>
  <si>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</si>
  <si>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</si>
  <si>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</si>
  <si>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</si>
  <si>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</si>
  <si>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</si>
  <si>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</si>
  <si>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</si>
  <si>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</si>
  <si>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</si>
  <si>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</si>
  <si>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</si>
  <si>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</si>
  <si>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</si>
  <si>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</si>
  <si>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</si>
  <si>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</si>
  <si>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</si>
  <si>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</si>
  <si>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</si>
  <si>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</si>
  <si>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</si>
  <si>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</si>
  <si>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</si>
  <si>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</si>
  <si>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</si>
  <si>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</si>
  <si>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</si>
  <si>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</si>
  <si>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</si>
  <si>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</si>
  <si>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</si>
  <si>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</si>
  <si>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</si>
  <si>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</si>
  <si>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</si>
  <si>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</si>
  <si>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</si>
  <si>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</si>
  <si>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</si>
  <si>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</si>
  <si>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</si>
  <si>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</si>
  <si>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</si>
  <si>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</si>
  <si>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</si>
  <si>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</si>
  <si>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</si>
  <si>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</si>
  <si>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</si>
  <si>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</si>
  <si>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</si>
  <si>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</si>
  <si>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</si>
  <si>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</si>
  <si>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</si>
  <si>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</si>
  <si>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</si>
  <si>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</si>
  <si>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</si>
  <si>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</si>
  <si>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</si>
  <si>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</si>
  <si>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</si>
  <si>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</si>
  <si>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</si>
  <si>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</si>
  <si>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</si>
  <si>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</si>
  <si>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</si>
  <si>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</si>
  <si>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</si>
  <si>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</si>
  <si>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</si>
  <si>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</si>
  <si>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</si>
  <si>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</si>
  <si>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</si>
  <si>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</si>
  <si>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</si>
  <si>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</si>
  <si>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</si>
  <si>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</si>
  <si>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</si>
  <si>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</si>
  <si>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</si>
  <si>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</si>
  <si>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</si>
  <si>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</si>
  <si>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</si>
  <si>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</si>
  <si>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</si>
  <si>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</si>
  <si>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</si>
  <si>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</si>
  <si>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</si>
  <si>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</si>
  <si>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</si>
  <si>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</si>
  <si>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</si>
  <si>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</si>
  <si>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</si>
  <si>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</si>
  <si>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</si>
  <si>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</si>
  <si>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</si>
  <si>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</si>
  <si>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</si>
  <si>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</si>
  <si>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</si>
  <si>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</si>
  <si>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</si>
  <si>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</si>
  <si>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</si>
  <si>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</si>
  <si>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</si>
  <si>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</si>
  <si>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</si>
  <si>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</si>
  <si>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</si>
  <si>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</si>
  <si>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</si>
  <si>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</si>
  <si>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</si>
  <si>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</si>
  <si>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</si>
  <si>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</si>
  <si>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</si>
  <si>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</si>
  <si>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</si>
  <si>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</si>
  <si>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</si>
  <si>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</si>
  <si>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</si>
  <si>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</si>
  <si>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</si>
  <si>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</si>
  <si>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</si>
  <si>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</si>
  <si>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</si>
  <si>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</si>
  <si>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</si>
  <si>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</si>
  <si>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</si>
  <si>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</si>
  <si>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</si>
  <si>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</si>
  <si>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</si>
  <si>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</si>
  <si>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</si>
  <si>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</si>
  <si>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</si>
  <si>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</si>
  <si>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</si>
  <si>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</si>
  <si>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</si>
  <si>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</si>
  <si>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</si>
  <si>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</si>
  <si>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</si>
  <si>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</si>
  <si>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</si>
  <si>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</si>
  <si>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</si>
  <si>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</si>
  <si>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</si>
  <si>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</si>
  <si>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</si>
  <si>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</si>
  <si>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</si>
  <si>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</si>
  <si>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</si>
  <si>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</si>
  <si>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</si>
  <si>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</si>
  <si>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</si>
  <si>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</si>
  <si>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</si>
  <si>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</si>
  <si>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</si>
  <si>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</si>
  <si>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</si>
  <si>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</si>
  <si>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</si>
  <si>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</si>
  <si>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</si>
  <si>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</si>
  <si>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</si>
  <si>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</si>
  <si>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</si>
  <si>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</si>
  <si>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</si>
  <si>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</si>
  <si>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</si>
  <si>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</si>
  <si>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</si>
  <si>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</si>
  <si>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</si>
  <si>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</si>
  <si>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</si>
  <si>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</si>
  <si>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</si>
  <si>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</si>
  <si>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</si>
  <si>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</si>
  <si>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</si>
  <si>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</si>
  <si>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</si>
  <si>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</si>
  <si>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</si>
  <si>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</si>
  <si>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</si>
  <si>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</si>
  <si>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</si>
  <si>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</si>
  <si>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</si>
  <si>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</si>
  <si>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</si>
  <si>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</si>
  <si>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</si>
  <si>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</si>
  <si>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</si>
  <si>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</si>
  <si>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</si>
  <si>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</si>
  <si>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</si>
  <si>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</si>
  <si>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</si>
  <si>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</si>
  <si>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</si>
  <si>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</si>
  <si>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</si>
  <si>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</si>
  <si>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</si>
  <si>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</si>
  <si>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</si>
  <si>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</si>
  <si>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</si>
  <si>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</si>
  <si>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</si>
  <si>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</si>
  <si>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</si>
  <si>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</si>
  <si>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</si>
  <si>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</si>
  <si>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</si>
  <si>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</si>
  <si>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</si>
  <si>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</si>
  <si>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</si>
  <si>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</si>
  <si>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</si>
  <si>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</si>
  <si>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</si>
  <si>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</si>
  <si>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</si>
  <si>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</si>
  <si>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</si>
  <si>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</si>
  <si>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</si>
  <si>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</si>
  <si>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</si>
  <si>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</si>
  <si>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</si>
  <si>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</si>
  <si>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</si>
  <si>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</si>
  <si>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</si>
  <si>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</si>
  <si>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</si>
  <si>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</si>
  <si>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</si>
  <si>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</si>
  <si>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</si>
  <si>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</si>
  <si>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</si>
  <si>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</si>
  <si>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</si>
  <si>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</si>
  <si>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</si>
  <si>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</si>
  <si>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</si>
  <si>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</si>
  <si>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</si>
  <si>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</si>
  <si>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</si>
  <si>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</si>
  <si>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</si>
  <si>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</si>
  <si>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</si>
  <si>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</si>
  <si>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</si>
  <si>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</si>
  <si>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</si>
  <si>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</si>
  <si>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</si>
  <si>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</si>
  <si>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</si>
  <si>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</si>
  <si>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</si>
  <si>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</si>
  <si>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</si>
  <si>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</si>
  <si>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</si>
  <si>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</si>
  <si>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</si>
  <si>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</si>
  <si>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</si>
  <si>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</si>
  <si>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</si>
  <si>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</si>
  <si>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</si>
  <si>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</si>
  <si>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</si>
  <si>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</si>
  <si>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</si>
  <si>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</si>
  <si>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</si>
  <si>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</si>
  <si>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</si>
  <si>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</si>
  <si>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</si>
  <si>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</si>
  <si>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</si>
  <si>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</si>
  <si>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</si>
  <si>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</si>
  <si>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</si>
  <si>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</si>
  <si>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</si>
  <si>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</si>
  <si>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</si>
  <si>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</si>
  <si>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</si>
  <si>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</si>
  <si>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</si>
  <si>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</si>
  <si>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</si>
  <si>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</si>
  <si>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</si>
  <si>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</si>
  <si>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</si>
  <si>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</si>
  <si>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</si>
  <si>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</si>
  <si>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</si>
  <si>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</si>
  <si>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</si>
  <si>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</si>
  <si>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</si>
  <si>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</si>
  <si>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</si>
  <si>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</si>
  <si>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</si>
  <si>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</si>
  <si>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</si>
  <si>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</si>
  <si>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</si>
  <si>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</si>
  <si>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</si>
  <si>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</si>
  <si>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</si>
  <si>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</si>
  <si>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</si>
  <si>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</si>
  <si>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</si>
  <si>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</si>
  <si>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</si>
  <si>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</si>
  <si>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</si>
  <si>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</si>
  <si>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</si>
  <si>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</si>
  <si>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</si>
  <si>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</si>
  <si>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</si>
  <si>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</si>
  <si>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</si>
  <si>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</si>
  <si>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</si>
  <si>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</si>
  <si>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</si>
  <si>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</si>
  <si>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</si>
  <si>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</si>
  <si>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</si>
  <si>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</si>
  <si>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</si>
  <si>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</si>
  <si>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</si>
  <si>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</si>
  <si>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</si>
  <si>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</si>
  <si>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</si>
  <si>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</si>
  <si>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</si>
  <si>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</si>
  <si>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</si>
  <si>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</si>
  <si>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</si>
  <si>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</si>
  <si>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</si>
  <si>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</si>
  <si>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</si>
  <si>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</si>
  <si>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</si>
  <si>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</si>
  <si>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</si>
  <si>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</si>
  <si>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</si>
  <si>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</si>
  <si>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</si>
  <si>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</si>
  <si>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</si>
  <si>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</si>
  <si>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</si>
  <si>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</si>
  <si>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</si>
  <si>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</si>
  <si>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</si>
  <si>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</si>
  <si>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</si>
  <si>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</si>
  <si>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</si>
  <si>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</si>
  <si>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</si>
  <si>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</si>
  <si>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</si>
  <si>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</si>
  <si>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</si>
  <si>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</si>
  <si>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</si>
  <si>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</si>
  <si>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</si>
  <si>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</si>
  <si>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</si>
  <si>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</si>
  <si>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</si>
  <si>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</si>
  <si>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</si>
  <si>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</si>
  <si>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</si>
  <si>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</si>
  <si>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</si>
  <si>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</si>
  <si>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</si>
  <si>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</si>
  <si>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</si>
  <si>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</si>
  <si>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</si>
  <si>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</si>
  <si>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</si>
  <si>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</si>
  <si>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</si>
  <si>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</si>
  <si>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</si>
  <si>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</si>
  <si>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</si>
  <si>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</si>
  <si>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</si>
  <si>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</si>
  <si>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</si>
  <si>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</si>
  <si>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</si>
  <si>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</si>
  <si>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</si>
  <si>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</si>
  <si>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</si>
  <si>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</si>
  <si>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</si>
  <si>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</si>
  <si>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</si>
  <si>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</si>
  <si>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</si>
  <si>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</si>
  <si>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</si>
  <si>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</si>
  <si>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</si>
  <si>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</si>
  <si>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</si>
  <si>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</si>
  <si>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</si>
  <si>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</si>
  <si>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</si>
  <si>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</si>
  <si>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</si>
  <si>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</si>
  <si>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</si>
  <si>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</si>
  <si>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</si>
  <si>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</si>
  <si>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</si>
  <si>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</si>
  <si>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</si>
  <si>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</si>
  <si>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</si>
  <si>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</si>
  <si>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</si>
  <si>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</si>
  <si>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</si>
  <si>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</si>
  <si>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</si>
  <si>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</si>
  <si>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</si>
  <si>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</si>
  <si>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</si>
  <si>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</si>
  <si>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</si>
  <si>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</si>
  <si>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</si>
  <si>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</si>
  <si>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</si>
  <si>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</si>
  <si>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</si>
  <si>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</si>
  <si>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</si>
  <si>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</si>
  <si>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</si>
  <si>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</si>
  <si>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</si>
  <si>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</si>
  <si>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</si>
  <si>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</si>
  <si>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</si>
  <si>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</si>
  <si>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</si>
  <si>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</si>
  <si>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</si>
  <si>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</si>
  <si>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</si>
  <si>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</si>
  <si>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</si>
  <si>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</si>
  <si>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</si>
  <si>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</si>
  <si>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</si>
  <si>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</si>
  <si>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</si>
  <si>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</si>
  <si>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</si>
  <si>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</si>
  <si>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</si>
  <si>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</si>
  <si>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</si>
  <si>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</si>
  <si>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</si>
  <si>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</si>
  <si>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</si>
  <si>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</si>
  <si>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</si>
  <si>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</si>
  <si>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</si>
  <si>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</si>
  <si>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</si>
  <si>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</si>
  <si>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</si>
  <si>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</si>
  <si>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</si>
  <si>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</si>
  <si>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</si>
  <si>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</si>
  <si>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</si>
  <si>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</si>
  <si>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</si>
  <si>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</si>
  <si>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</si>
  <si>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</si>
  <si>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</si>
  <si>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</si>
  <si>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</si>
  <si>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</si>
  <si>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</si>
  <si>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</si>
  <si>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</si>
  <si>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</si>
  <si>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</si>
  <si>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</si>
  <si>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</si>
  <si>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</si>
  <si>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</si>
  <si>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</si>
  <si>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</si>
  <si>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</si>
  <si>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</si>
  <si>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</si>
  <si>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</si>
  <si>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</si>
  <si>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</si>
  <si>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</si>
  <si>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</si>
  <si>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</si>
  <si>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</si>
  <si>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</si>
  <si>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</si>
  <si>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</si>
  <si>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</si>
  <si>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</si>
  <si>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</si>
  <si>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</si>
  <si>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</si>
  <si>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</si>
  <si>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</si>
  <si>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</si>
  <si>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</si>
  <si>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</si>
  <si>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</si>
  <si>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</si>
  <si>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</si>
  <si>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</si>
  <si>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</si>
  <si>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</si>
  <si>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</si>
  <si>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</si>
  <si>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</si>
  <si>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</si>
  <si>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</si>
  <si>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</si>
  <si>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</si>
  <si>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</si>
  <si>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</si>
  <si>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</si>
  <si>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</si>
  <si>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</si>
  <si>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</si>
  <si>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</si>
  <si>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</si>
  <si>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</si>
  <si>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</si>
  <si>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</si>
  <si>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</si>
  <si>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</si>
  <si>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</si>
  <si>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</si>
  <si>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</si>
  <si>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</si>
  <si>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</si>
  <si>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</si>
  <si>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</si>
  <si>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</si>
  <si>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</si>
  <si>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</si>
  <si>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</si>
  <si>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</si>
  <si>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</si>
  <si>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</si>
  <si>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</si>
  <si>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</si>
  <si>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</si>
  <si>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</si>
  <si>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</si>
  <si>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</si>
  <si>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</si>
  <si>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</si>
  <si>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</si>
  <si>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</si>
  <si>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</si>
  <si>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</si>
  <si>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</si>
  <si>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</si>
  <si>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</si>
  <si>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</si>
  <si>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</si>
  <si>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</si>
  <si>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</si>
  <si>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</si>
  <si>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</si>
  <si>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</si>
  <si>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</si>
  <si>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</si>
  <si>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</si>
  <si>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</si>
  <si>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</si>
  <si>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</si>
  <si>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</si>
  <si>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</si>
  <si>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</si>
  <si>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</si>
  <si>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</si>
  <si>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</si>
  <si>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</si>
  <si>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</si>
  <si>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</si>
  <si>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</si>
  <si>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</si>
  <si>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</si>
  <si>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</si>
  <si>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</si>
  <si>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</si>
  <si>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</si>
  <si>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</si>
  <si>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</si>
  <si>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</si>
  <si>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</si>
  <si>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</si>
  <si>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</si>
  <si>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</si>
  <si>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</si>
  <si>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</si>
  <si>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</si>
  <si>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</si>
  <si>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</si>
  <si>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</si>
  <si>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</si>
  <si>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</si>
  <si>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</si>
  <si>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</si>
  <si>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</si>
  <si>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</si>
  <si>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</si>
  <si>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</si>
  <si>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</si>
  <si>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</si>
  <si>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</si>
  <si>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</si>
  <si>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</si>
  <si>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</si>
  <si>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</si>
  <si>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</si>
  <si>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</si>
  <si>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</si>
  <si>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</si>
  <si>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</si>
  <si>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</si>
  <si>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</si>
  <si>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</si>
  <si>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</si>
  <si>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</si>
  <si>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</si>
  <si>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</si>
  <si>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</si>
  <si>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</si>
  <si>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</si>
  <si>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</si>
  <si>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</si>
  <si>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</si>
  <si>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</si>
  <si>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</si>
  <si>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</si>
  <si>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</si>
  <si>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</si>
  <si>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</si>
  <si>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</si>
  <si>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</si>
  <si>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</si>
  <si>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</si>
  <si>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</si>
  <si>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</si>
  <si>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</si>
  <si>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</si>
  <si>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</si>
  <si>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</si>
  <si>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</si>
  <si>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</si>
  <si>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</si>
  <si>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</si>
  <si>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</si>
  <si>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</si>
  <si>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</si>
  <si>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</si>
  <si>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</si>
  <si>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</si>
  <si>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</si>
  <si>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</si>
  <si>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</si>
  <si>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</si>
  <si>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</si>
  <si>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</si>
  <si>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</si>
  <si>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</si>
  <si>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</si>
  <si>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</si>
  <si>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</si>
  <si>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</si>
  <si>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</si>
  <si>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</si>
  <si>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</si>
  <si>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</si>
  <si>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</si>
  <si>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</si>
  <si>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</si>
  <si>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</si>
  <si>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</si>
  <si>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</si>
  <si>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</si>
  <si>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</si>
  <si>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</si>
  <si>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</si>
  <si>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</si>
  <si>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</si>
  <si>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</si>
  <si>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</si>
  <si>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</si>
  <si>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</si>
  <si>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</si>
  <si>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</si>
  <si>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</si>
  <si>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</si>
  <si>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</si>
  <si>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</si>
  <si>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</si>
  <si>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</si>
  <si>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</si>
  <si>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</si>
  <si>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</si>
  <si>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</si>
  <si>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</si>
  <si>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</si>
  <si>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</si>
  <si>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</si>
  <si>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</si>
  <si>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</si>
  <si>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</si>
  <si>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</si>
  <si>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</si>
  <si>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</si>
  <si>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</si>
  <si>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</si>
  <si>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</si>
  <si>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</si>
  <si>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</si>
  <si>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</si>
  <si>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</si>
  <si>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</si>
  <si>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</si>
  <si>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</si>
  <si>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</si>
  <si>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</si>
  <si>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</si>
  <si>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</si>
  <si>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</si>
  <si>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</si>
  <si>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</si>
  <si>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</si>
  <si>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</si>
  <si>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</si>
  <si>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</si>
  <si>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</si>
  <si>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</si>
  <si>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</si>
  <si>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</si>
  <si>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</si>
  <si>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</si>
  <si>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</si>
  <si>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</si>
  <si>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</si>
  <si>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</si>
  <si>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</si>
  <si>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</si>
  <si>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</si>
  <si>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</si>
  <si>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</si>
  <si>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</si>
  <si>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</si>
  <si>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</si>
  <si>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</si>
  <si>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</si>
  <si>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</si>
  <si>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</si>
  <si>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</si>
  <si>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</si>
  <si>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</si>
  <si>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</si>
  <si>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</si>
  <si>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</si>
  <si>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</si>
  <si>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</si>
  <si>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</si>
  <si>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</si>
  <si>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</si>
  <si>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</si>
  <si>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</si>
  <si>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</si>
  <si>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</si>
  <si>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</si>
  <si>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</si>
  <si>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</si>
  <si>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</si>
  <si>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</si>
  <si>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</si>
  <si>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</si>
  <si>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</si>
  <si>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</si>
  <si>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</si>
  <si>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</si>
  <si>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</si>
  <si>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</si>
  <si>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</si>
  <si>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</si>
  <si>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</si>
  <si>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</si>
  <si>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</si>
  <si>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</si>
  <si>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</si>
  <si>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</si>
  <si>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</si>
  <si>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</si>
  <si>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</si>
  <si>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</si>
  <si>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</si>
  <si>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</si>
  <si>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</si>
  <si>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</si>
  <si>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</si>
  <si>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</si>
  <si>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</si>
  <si>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</si>
  <si>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</si>
  <si>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</si>
  <si>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</si>
  <si>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</si>
  <si>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</si>
  <si>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</si>
  <si>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</si>
  <si>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</si>
  <si>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</si>
  <si>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</si>
  <si>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</si>
  <si>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</si>
  <si>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</si>
  <si>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</si>
  <si>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</si>
  <si>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</si>
  <si>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</si>
  <si>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</si>
  <si>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</si>
  <si>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</si>
  <si>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</si>
  <si>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</si>
  <si>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</si>
  <si>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</si>
  <si>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</si>
  <si>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</si>
  <si>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</si>
  <si>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</si>
  <si>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</si>
  <si>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</si>
  <si>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</si>
  <si>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</si>
  <si>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</si>
  <si>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</si>
  <si>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</si>
  <si>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</si>
  <si>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</si>
  <si>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</si>
  <si>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</si>
  <si>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</si>
  <si>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</si>
  <si>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</si>
  <si>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</si>
  <si>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</si>
  <si>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</si>
  <si>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</si>
  <si>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</si>
  <si>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</si>
  <si>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</si>
  <si>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</si>
  <si>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</si>
  <si>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</si>
  <si>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</si>
  <si>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</si>
  <si>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</si>
  <si>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</si>
  <si>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</si>
  <si>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</si>
  <si>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</si>
  <si>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</si>
  <si>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</si>
  <si>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</si>
  <si>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</si>
  <si>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</si>
  <si>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</si>
  <si>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</si>
  <si>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</si>
  <si>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</si>
  <si>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</si>
  <si>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</si>
  <si>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</si>
  <si>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</si>
  <si>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</si>
  <si>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</si>
  <si>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</si>
  <si>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</si>
  <si>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</si>
  <si>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</si>
  <si>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</si>
  <si>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</si>
  <si>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</si>
  <si>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</si>
  <si>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</si>
  <si>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</si>
  <si>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</si>
  <si>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</si>
  <si>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</si>
  <si>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</si>
  <si>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</si>
  <si>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</si>
  <si>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</si>
  <si>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</si>
  <si>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</si>
  <si>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</si>
  <si>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</si>
  <si>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</si>
  <si>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</si>
  <si>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</si>
  <si>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</si>
  <si>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</si>
  <si>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</si>
  <si>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</si>
  <si>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</si>
  <si>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</si>
  <si>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</si>
  <si>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</si>
  <si>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</si>
  <si>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</si>
  <si>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</si>
  <si>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</si>
  <si>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</si>
  <si>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</si>
  <si>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</si>
  <si>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</si>
  <si>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</si>
  <si>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</si>
  <si>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</si>
  <si>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</si>
  <si>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</si>
  <si>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</si>
  <si>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</si>
  <si>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</si>
  <si>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</si>
  <si>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</si>
  <si>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</si>
  <si>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</si>
  <si>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</si>
  <si>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</si>
  <si>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</si>
  <si>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</si>
  <si>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</si>
  <si>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</si>
  <si>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</si>
  <si>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</si>
  <si>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</si>
  <si>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</si>
  <si>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</si>
  <si>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</si>
  <si>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</si>
  <si>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</si>
  <si>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</si>
  <si>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</si>
  <si>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</si>
  <si>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</si>
  <si>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</si>
  <si>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</si>
  <si>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</si>
  <si>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</si>
  <si>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</si>
  <si>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</si>
  <si>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</si>
  <si>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</si>
  <si>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</si>
  <si>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</si>
  <si>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</si>
  <si>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</si>
  <si>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</si>
  <si>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</si>
  <si>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</si>
  <si>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</si>
  <si>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</si>
  <si>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</si>
  <si>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</si>
  <si>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</si>
  <si>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</si>
  <si>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</si>
  <si>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</si>
  <si>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</si>
  <si>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</si>
  <si>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</si>
  <si>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</si>
  <si>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</si>
  <si>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</si>
  <si>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</si>
  <si>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</si>
  <si>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</si>
  <si>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</si>
  <si>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</si>
  <si>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</si>
  <si>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</si>
  <si>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</si>
  <si>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</si>
  <si>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</si>
  <si>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</si>
  <si>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</si>
  <si>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</si>
  <si>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</si>
  <si>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</si>
  <si>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</si>
  <si>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</si>
  <si>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</si>
  <si>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</si>
  <si>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</si>
  <si>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</si>
  <si>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</si>
  <si>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</si>
  <si>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</si>
  <si>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</si>
  <si>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</si>
  <si>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</si>
  <si>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</si>
  <si>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</si>
  <si>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</si>
  <si>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</si>
  <si>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</si>
  <si>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</si>
  <si>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</si>
  <si>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</si>
  <si>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</si>
  <si>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</si>
  <si>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</si>
  <si>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</si>
  <si>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</si>
  <si>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</si>
  <si>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</si>
  <si>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</si>
  <si>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</si>
  <si>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</si>
  <si>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</si>
  <si>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</si>
  <si>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</si>
  <si>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</si>
  <si>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</si>
  <si>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</si>
  <si>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</si>
  <si>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</si>
  <si>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</si>
  <si>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</si>
  <si>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</si>
  <si>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</si>
  <si>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</si>
  <si>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</si>
  <si>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</si>
  <si>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</si>
  <si>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</si>
  <si>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</si>
  <si>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</si>
  <si>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</si>
  <si>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</si>
  <si>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</si>
  <si>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</si>
  <si>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</si>
  <si>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</si>
  <si>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</si>
  <si>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</si>
  <si>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</si>
  <si>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</si>
  <si>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</si>
  <si>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</si>
  <si>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</si>
  <si>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</si>
  <si>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</si>
  <si>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</si>
  <si>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</si>
  <si>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</si>
  <si>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</si>
  <si>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</si>
  <si>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</si>
  <si>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</si>
  <si>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</si>
  <si>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</si>
  <si>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</si>
  <si>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</si>
  <si>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</si>
  <si>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</si>
  <si>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</si>
  <si>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</si>
  <si>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</si>
  <si>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</si>
  <si>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</si>
  <si>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</si>
  <si>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</si>
  <si>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</si>
  <si>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</si>
  <si>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</si>
  <si>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</si>
  <si>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</si>
  <si>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</si>
  <si>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</si>
  <si>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</si>
  <si>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</si>
  <si>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</si>
  <si>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</si>
  <si>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</si>
  <si>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</si>
  <si>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</si>
  <si>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</si>
  <si>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</si>
  <si>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</si>
  <si>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</si>
  <si>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</si>
  <si>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</si>
  <si>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</si>
  <si>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</si>
  <si>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</si>
  <si>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</si>
  <si>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</si>
  <si>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</si>
  <si>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</si>
  <si>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</si>
  <si>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</si>
  <si>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</si>
  <si>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</si>
  <si>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</si>
  <si>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</si>
  <si>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</si>
  <si>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</si>
  <si>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</si>
  <si>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</si>
  <si>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</si>
  <si>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</si>
  <si>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</si>
  <si>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</si>
  <si>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</si>
  <si>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</si>
  <si>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</si>
  <si>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</si>
  <si>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</si>
  <si>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</si>
  <si>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</si>
  <si>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</si>
  <si>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</si>
  <si>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</si>
  <si>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</si>
  <si>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</si>
  <si>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</si>
  <si>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</si>
  <si>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</si>
  <si>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</si>
  <si>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</si>
  <si>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</si>
  <si>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</si>
  <si>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</si>
  <si>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</si>
  <si>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</si>
  <si>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</si>
  <si>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</si>
  <si>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</si>
  <si>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</si>
  <si>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</si>
  <si>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</si>
  <si>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</si>
  <si>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</si>
  <si>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</si>
  <si>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</si>
  <si>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</si>
  <si>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</si>
  <si>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</si>
  <si>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</si>
  <si>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</si>
  <si>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</si>
  <si>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</si>
  <si>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</si>
  <si>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</si>
  <si>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</si>
  <si>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</si>
  <si>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</si>
  <si>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</si>
  <si>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</si>
  <si>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</si>
  <si>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</si>
  <si>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</si>
  <si>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</si>
  <si>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</si>
  <si>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</si>
  <si>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</si>
  <si>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</si>
  <si>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</si>
  <si>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</si>
  <si>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</si>
  <si>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</si>
  <si>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</si>
  <si>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</si>
  <si>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</si>
  <si>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</si>
  <si>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</si>
  <si>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</si>
  <si>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</si>
  <si>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</si>
  <si>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</si>
  <si>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</si>
  <si>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</si>
  <si>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</si>
  <si>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</si>
  <si>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</si>
  <si>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</si>
  <si>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</si>
  <si>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</si>
  <si>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</si>
  <si>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</si>
  <si>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</si>
  <si>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</si>
  <si>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</si>
  <si>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</si>
  <si>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</si>
  <si>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</si>
  <si>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</si>
  <si>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</si>
  <si>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</si>
  <si>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</si>
  <si>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</si>
  <si>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</si>
  <si>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</si>
  <si>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</si>
  <si>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</si>
  <si>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</si>
  <si>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</si>
  <si>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</si>
  <si>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</si>
  <si>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</si>
  <si>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</si>
  <si>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</si>
  <si>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</si>
  <si>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</si>
  <si>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</si>
  <si>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</si>
  <si>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</si>
  <si>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</si>
  <si>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</si>
  <si>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</si>
  <si>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</si>
  <si>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</si>
  <si>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</si>
  <si>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</si>
  <si>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</si>
  <si>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</si>
  <si>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</si>
  <si>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</si>
  <si>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</si>
  <si>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</si>
  <si>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</si>
  <si>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</si>
  <si>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</si>
  <si>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</si>
  <si>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</si>
  <si>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</si>
  <si>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</si>
  <si>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</si>
  <si>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</si>
  <si>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</si>
  <si>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</si>
  <si>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</si>
  <si>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</si>
  <si>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</si>
  <si>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</si>
  <si>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</si>
  <si>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</si>
  <si>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</si>
  <si>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</si>
  <si>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</si>
  <si>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</si>
  <si>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</si>
  <si>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</si>
  <si>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</si>
  <si>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</si>
  <si>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</si>
  <si>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</si>
  <si>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</si>
  <si>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</si>
  <si>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</si>
  <si>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</si>
  <si>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</si>
  <si>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</si>
  <si>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</si>
  <si>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</si>
  <si>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</si>
  <si>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</si>
  <si>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</si>
  <si>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</si>
  <si>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</si>
  <si>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</si>
  <si>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</si>
  <si>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</si>
  <si>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</si>
  <si>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</si>
  <si>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</si>
  <si>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</si>
  <si>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</si>
  <si>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</si>
  <si>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</si>
  <si>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</si>
  <si>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</si>
  <si>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</si>
  <si>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</si>
  <si>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</si>
  <si>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</si>
  <si>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</si>
  <si>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</si>
  <si>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</si>
  <si>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</si>
  <si>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</si>
  <si>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</si>
  <si>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</si>
  <si>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</si>
  <si>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</si>
  <si>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</si>
  <si>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</si>
  <si>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</si>
  <si>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</si>
  <si>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</si>
  <si>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</si>
  <si>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</si>
  <si>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</si>
  <si>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</si>
  <si>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</si>
  <si>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</si>
  <si>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</si>
  <si>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</si>
  <si>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</si>
  <si>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</si>
  <si>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</si>
  <si>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</si>
  <si>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</si>
  <si>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</si>
  <si>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</si>
  <si>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</si>
  <si>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</si>
  <si>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</si>
  <si>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</si>
  <si>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</si>
  <si>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</si>
  <si>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</si>
  <si>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</si>
  <si>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</si>
  <si>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</si>
  <si>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</si>
  <si>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</si>
  <si>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</si>
  <si>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</si>
  <si>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</si>
  <si>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</si>
  <si>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</si>
  <si>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</si>
  <si>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</si>
  <si>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</si>
  <si>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</si>
  <si>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</si>
  <si>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</si>
  <si>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</si>
  <si>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</si>
  <si>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</si>
  <si>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</si>
  <si>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</si>
  <si>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</si>
  <si>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</si>
  <si>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</si>
  <si>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</si>
  <si>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</si>
  <si>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</si>
  <si>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</si>
  <si>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</si>
  <si>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</si>
  <si>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</si>
  <si>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</si>
  <si>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</si>
  <si>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</si>
  <si>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</si>
  <si>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</si>
  <si>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</si>
  <si>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</si>
  <si>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</si>
  <si>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</si>
  <si>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</si>
  <si>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</si>
  <si>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</si>
  <si>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</si>
  <si>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</si>
  <si>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</si>
  <si>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</si>
  <si>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</si>
  <si>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</si>
  <si>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</si>
  <si>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</si>
  <si>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</si>
  <si>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</si>
  <si>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</si>
  <si>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</si>
  <si>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</si>
  <si>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</si>
  <si>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</si>
  <si>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</si>
  <si>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</si>
  <si>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</si>
  <si>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</si>
  <si>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</si>
  <si>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</si>
  <si>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</si>
  <si>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</si>
  <si>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</si>
  <si>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</si>
  <si>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</si>
  <si>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</si>
  <si>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</si>
  <si>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</si>
  <si>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</si>
  <si>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</si>
  <si>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</si>
  <si>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</si>
  <si>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</si>
  <si>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</si>
  <si>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</si>
  <si>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</si>
  <si>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</si>
  <si>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</si>
  <si>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</si>
  <si>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</si>
  <si>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</si>
  <si>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</si>
  <si>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</si>
  <si>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</si>
  <si>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</si>
  <si>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</si>
  <si>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</si>
  <si>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</si>
  <si>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</si>
  <si>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</si>
  <si>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</si>
  <si>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</si>
  <si>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</si>
  <si>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</si>
  <si>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</si>
  <si>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</si>
  <si>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</si>
  <si>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</si>
  <si>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</si>
  <si>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</si>
  <si>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</si>
  <si>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</si>
  <si>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</si>
  <si>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</si>
  <si>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</si>
  <si>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</si>
  <si>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</si>
  <si>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</si>
  <si>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</si>
  <si>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</si>
  <si>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</si>
  <si>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</si>
  <si>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</si>
  <si>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</si>
  <si>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</si>
  <si>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</si>
  <si>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</si>
  <si>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</si>
  <si>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</si>
  <si>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</si>
  <si>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</si>
  <si>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</si>
  <si>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</si>
  <si>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</si>
  <si>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</si>
  <si>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</si>
  <si>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</si>
  <si>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</si>
  <si>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</si>
  <si>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</si>
  <si>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</si>
  <si>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</si>
  <si>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</si>
  <si>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</si>
  <si>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</si>
  <si>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</si>
  <si>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</si>
  <si>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</si>
  <si>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</si>
  <si>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</si>
  <si>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</si>
  <si>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</si>
  <si>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</si>
  <si>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</si>
  <si>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</si>
  <si>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</si>
  <si>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</si>
  <si>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</si>
  <si>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</si>
  <si>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</si>
  <si>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</si>
  <si>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</si>
  <si>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</si>
  <si>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</si>
  <si>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</si>
  <si>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</si>
  <si>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</si>
  <si>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</si>
  <si>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</si>
  <si>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</si>
  <si>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</si>
  <si>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</si>
  <si>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</si>
  <si>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</si>
  <si>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</si>
  <si>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</si>
  <si>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</si>
  <si>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</si>
  <si>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</si>
  <si>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</si>
  <si>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</si>
  <si>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</si>
  <si>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</si>
  <si>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</si>
  <si>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</si>
  <si>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</si>
  <si>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</si>
  <si>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</si>
  <si>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</si>
  <si>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</si>
  <si>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</si>
  <si>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</si>
  <si>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</si>
  <si>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</si>
  <si>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</si>
  <si>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</si>
  <si>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</si>
  <si>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</si>
  <si>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</si>
  <si>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</si>
  <si>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</si>
  <si>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</si>
  <si>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</si>
  <si>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</si>
  <si>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</si>
  <si>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</si>
  <si>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</si>
  <si>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</si>
  <si>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</si>
  <si>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</si>
  <si>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</si>
  <si>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</si>
  <si>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</si>
  <si>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</si>
  <si>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</si>
  <si>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</si>
  <si>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</si>
  <si>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</si>
  <si>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</si>
  <si>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</si>
  <si>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</si>
  <si>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</si>
  <si>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</si>
  <si>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</si>
  <si>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</si>
  <si>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</si>
  <si>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</si>
  <si>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</si>
  <si>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</si>
  <si>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</si>
  <si>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</si>
  <si>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</si>
  <si>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</si>
  <si>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</si>
  <si>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</si>
  <si>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</si>
  <si>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</si>
  <si>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</si>
  <si>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</si>
  <si>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</si>
  <si>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</si>
  <si>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</si>
  <si>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</si>
  <si>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</si>
  <si>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</si>
  <si>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</si>
  <si>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</si>
  <si>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</si>
  <si>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</si>
  <si>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</si>
  <si>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</si>
  <si>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</si>
  <si>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</si>
  <si>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</si>
  <si>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</si>
  <si>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</si>
  <si>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</si>
  <si>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</si>
  <si>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</si>
  <si>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</si>
  <si>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</si>
  <si>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</si>
  <si>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</si>
  <si>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</si>
  <si>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</si>
  <si>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</si>
  <si>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</si>
  <si>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</si>
  <si>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</si>
  <si>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</si>
  <si>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</si>
  <si>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</si>
  <si>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</si>
  <si>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</si>
  <si>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</si>
  <si>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</si>
  <si>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</si>
  <si>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</si>
  <si>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</si>
  <si>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</si>
  <si>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</si>
  <si>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</si>
  <si>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</si>
  <si>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</si>
  <si>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</si>
  <si>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</si>
  <si>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</si>
  <si>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</si>
  <si>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</si>
  <si>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</si>
  <si>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</si>
  <si>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</si>
  <si>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</si>
  <si>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</si>
  <si>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</si>
  <si>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</si>
  <si>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</si>
  <si>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</si>
  <si>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</si>
  <si>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</si>
  <si>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</si>
  <si>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</si>
  <si>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</si>
  <si>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</si>
  <si>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</si>
  <si>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</si>
  <si>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</si>
  <si>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</si>
  <si>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</si>
  <si>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</si>
  <si>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</si>
  <si>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</si>
  <si>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</si>
  <si>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</si>
  <si>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</si>
  <si>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</si>
  <si>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</si>
  <si>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</si>
  <si>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</si>
  <si>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</si>
  <si>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</si>
  <si>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</si>
  <si>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</si>
  <si>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</si>
  <si>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</si>
  <si>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</si>
  <si>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</si>
  <si>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</si>
  <si>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</si>
  <si>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</si>
  <si>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</si>
  <si>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</si>
  <si>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</si>
  <si>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</si>
  <si>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</si>
  <si>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</si>
  <si>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</si>
  <si>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</si>
  <si>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</si>
  <si>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</si>
  <si>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</si>
  <si>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</si>
  <si>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</si>
  <si>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</si>
  <si>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</si>
  <si>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</si>
  <si>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</si>
  <si>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</si>
  <si>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</si>
  <si>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</si>
  <si>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</si>
  <si>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</si>
  <si>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</si>
  <si>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</si>
  <si>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</si>
  <si>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</si>
  <si>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</si>
  <si>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</si>
  <si>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</si>
  <si>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</si>
  <si>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</si>
  <si>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</si>
  <si>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</si>
  <si>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</si>
  <si>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</si>
  <si>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</si>
  <si>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</si>
  <si>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</si>
  <si>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</si>
  <si>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</si>
  <si>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</si>
  <si>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</si>
  <si>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</si>
  <si>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</si>
  <si>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</si>
  <si>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</si>
  <si>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</si>
  <si>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</si>
  <si>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</si>
  <si>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</si>
  <si>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</si>
  <si>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</si>
  <si>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</si>
  <si>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</si>
  <si>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</si>
  <si>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</si>
  <si>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</si>
  <si>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</si>
  <si>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</si>
  <si>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</si>
  <si>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</si>
  <si>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</si>
  <si>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</si>
  <si>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</si>
  <si>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</si>
  <si>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</si>
  <si>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</si>
  <si>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</si>
  <si>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</si>
  <si>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</si>
  <si>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</si>
  <si>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</si>
  <si>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</si>
  <si>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</si>
  <si>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</si>
  <si>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</si>
  <si>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</si>
  <si>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</si>
  <si>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</si>
  <si>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</si>
  <si>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</si>
  <si>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</si>
  <si>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</si>
  <si>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</si>
  <si>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</si>
  <si>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</si>
  <si>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</si>
  <si>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</si>
  <si>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</si>
  <si>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</si>
  <si>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</si>
  <si>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</si>
  <si>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</si>
  <si>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</si>
  <si>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</si>
  <si>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</si>
  <si>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</si>
  <si>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</si>
  <si>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</si>
  <si>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</si>
  <si>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</si>
  <si>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</si>
  <si>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</si>
  <si>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</si>
  <si>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</si>
  <si>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</si>
  <si>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</si>
  <si>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</si>
  <si>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</si>
  <si>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</si>
  <si>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</si>
  <si>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</si>
  <si>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</si>
  <si>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</si>
  <si>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</si>
  <si>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</si>
  <si>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</si>
  <si>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</si>
  <si>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</si>
  <si>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</si>
  <si>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</si>
  <si>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</si>
  <si>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</si>
  <si>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</si>
  <si>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</si>
  <si>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</si>
  <si>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</si>
  <si>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</si>
  <si>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</si>
  <si>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</si>
  <si>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</si>
  <si>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</si>
  <si>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</si>
  <si>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</si>
  <si>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</si>
  <si>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</si>
  <si>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</si>
  <si>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</si>
  <si>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</si>
  <si>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</si>
  <si>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</si>
  <si>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</si>
  <si>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</si>
  <si>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</si>
  <si>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</si>
  <si>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</si>
  <si>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</si>
  <si>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</si>
  <si>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</si>
  <si>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</si>
  <si>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</si>
  <si>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</si>
  <si>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</si>
  <si>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</si>
  <si>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</si>
  <si>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</si>
  <si>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</si>
  <si>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</si>
  <si>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</si>
  <si>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</si>
  <si>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</si>
  <si>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</si>
  <si>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</si>
  <si>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</si>
  <si>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</si>
  <si>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</si>
  <si>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</si>
  <si>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</si>
  <si>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</si>
  <si>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</si>
  <si>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</si>
  <si>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</si>
  <si>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</si>
  <si>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</si>
  <si>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</si>
  <si>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</si>
  <si>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</si>
  <si>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</si>
  <si>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</si>
  <si>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</si>
  <si>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</si>
  <si>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</si>
  <si>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</si>
  <si>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</si>
  <si>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</si>
  <si>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</si>
  <si>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</si>
  <si>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</si>
  <si>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</si>
  <si>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</si>
  <si>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</si>
  <si>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</si>
  <si>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</si>
  <si>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</si>
  <si>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</si>
  <si>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</si>
  <si>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</si>
  <si>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</si>
  <si>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</si>
  <si>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</si>
  <si>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</si>
  <si>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</si>
  <si>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</si>
  <si>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</si>
  <si>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</si>
  <si>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</si>
  <si>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</si>
  <si>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</si>
  <si>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</si>
  <si>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</si>
  <si>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</si>
  <si>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</si>
  <si>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</si>
  <si>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</si>
  <si>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</si>
  <si>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</si>
  <si>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</si>
  <si>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</si>
  <si>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</si>
  <si>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</si>
  <si>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</si>
  <si>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</si>
  <si>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</si>
  <si>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</si>
  <si>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</si>
  <si>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</si>
  <si>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</si>
  <si>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</si>
  <si>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</si>
  <si>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</si>
  <si>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</si>
  <si>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</si>
  <si>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</si>
  <si>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</si>
  <si>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</si>
  <si>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</si>
  <si>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</si>
  <si>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</si>
  <si>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</si>
  <si>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</si>
  <si>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</si>
  <si>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</si>
  <si>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</si>
  <si>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</si>
  <si>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</si>
  <si>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</si>
  <si>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</si>
  <si>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</si>
  <si>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</si>
  <si>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</si>
  <si>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</si>
  <si>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</si>
  <si>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</si>
  <si>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</si>
  <si>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</si>
  <si>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</si>
  <si>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</si>
  <si>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</si>
  <si>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</si>
  <si>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</si>
  <si>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</si>
  <si>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</si>
  <si>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</si>
  <si>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</si>
  <si>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</si>
  <si>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</si>
  <si>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</si>
  <si>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</si>
  <si>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</si>
  <si>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</si>
  <si>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</si>
  <si>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</si>
  <si>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</si>
  <si>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</si>
  <si>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</si>
  <si>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</si>
  <si>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</si>
  <si>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</si>
  <si>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</si>
  <si>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</si>
  <si>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</si>
  <si>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</si>
  <si>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</si>
  <si>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</si>
  <si>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</si>
  <si>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</si>
  <si>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</si>
  <si>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</si>
  <si>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</si>
  <si>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</si>
  <si>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</si>
  <si>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</si>
  <si>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</si>
  <si>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</si>
  <si>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</si>
  <si>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</si>
  <si>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</si>
  <si>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</si>
  <si>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</si>
  <si>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</si>
  <si>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</si>
  <si>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</si>
  <si>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</si>
  <si>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</si>
  <si>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</si>
  <si>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</si>
  <si>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</si>
  <si>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</si>
  <si>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</si>
  <si>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</si>
  <si>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</si>
  <si>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</si>
  <si>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</si>
  <si>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</si>
  <si>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</si>
  <si>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</si>
  <si>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</si>
  <si>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</si>
  <si>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</si>
  <si>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</si>
  <si>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</si>
  <si>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</si>
  <si>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</si>
  <si>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</si>
  <si>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</si>
  <si>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</si>
  <si>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</si>
  <si>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</si>
  <si>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</si>
  <si>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</si>
  <si>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</si>
  <si>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</si>
  <si>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</si>
  <si>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</si>
  <si>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</si>
  <si>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</si>
  <si>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</si>
  <si>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</si>
  <si>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</si>
  <si>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</si>
  <si>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</si>
  <si>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</si>
  <si>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</si>
  <si>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</si>
  <si>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</si>
  <si>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</si>
  <si>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</si>
  <si>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</si>
  <si>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</si>
  <si>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</si>
  <si>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</si>
  <si>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</si>
  <si>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</si>
  <si>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</si>
  <si>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</si>
  <si>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</si>
  <si>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</si>
  <si>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</si>
  <si>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</si>
  <si>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</si>
  <si>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</si>
  <si>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</si>
  <si>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</si>
  <si>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</si>
  <si>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</si>
  <si>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</si>
  <si>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</si>
  <si>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</si>
  <si>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</si>
  <si>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</si>
  <si>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</si>
  <si>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</si>
  <si>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</si>
  <si>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</si>
  <si>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</si>
  <si>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</si>
  <si>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</si>
  <si>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</si>
  <si>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</si>
  <si>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</si>
  <si>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</si>
  <si>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</si>
  <si>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</si>
  <si>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</si>
  <si>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</si>
  <si>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</si>
  <si>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</si>
  <si>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</si>
  <si>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</si>
  <si>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</si>
  <si>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</si>
  <si>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</si>
  <si>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</si>
  <si>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</si>
  <si>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</si>
  <si>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</si>
  <si>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</si>
  <si>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</si>
  <si>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</si>
  <si>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</si>
  <si>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</si>
  <si>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</si>
  <si>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</si>
  <si>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</si>
  <si>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</si>
  <si>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</si>
  <si>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</si>
  <si>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</si>
  <si>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</si>
  <si>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</si>
  <si>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</si>
  <si>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</si>
  <si>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</si>
  <si>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</si>
  <si>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</si>
  <si>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</si>
  <si>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</si>
  <si>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</si>
  <si>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</si>
  <si>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</si>
  <si>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</si>
  <si>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</si>
  <si>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</si>
  <si>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</si>
  <si>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</si>
  <si>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</si>
  <si>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</si>
  <si>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</si>
  <si>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</si>
  <si>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</si>
  <si>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</si>
  <si>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</si>
  <si>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</si>
  <si>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</si>
  <si>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</si>
  <si>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</si>
  <si>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</si>
  <si>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</si>
  <si>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</si>
  <si>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</si>
  <si>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</si>
  <si>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</si>
  <si>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</si>
  <si>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</si>
  <si>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</si>
  <si>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</si>
  <si>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</si>
  <si>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</si>
  <si>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</si>
  <si>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</si>
  <si>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</si>
  <si>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</si>
  <si>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</si>
  <si>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</si>
  <si>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</si>
  <si>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</si>
  <si>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</si>
  <si>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</si>
  <si>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</si>
  <si>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</si>
  <si>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</si>
  <si>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</si>
  <si>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</si>
  <si>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</si>
  <si>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</si>
  <si>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</si>
  <si>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</si>
  <si>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</si>
  <si>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</si>
  <si>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</si>
  <si>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</si>
  <si>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</si>
  <si>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</si>
  <si>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</si>
  <si>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</si>
  <si>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</si>
  <si>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</si>
  <si>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</si>
  <si>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</si>
  <si>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</si>
  <si>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</si>
  <si>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</si>
  <si>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</si>
  <si>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</si>
  <si>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</si>
  <si>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</si>
  <si>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</si>
  <si>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</si>
  <si>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</si>
  <si>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</si>
  <si>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</si>
  <si>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</si>
  <si>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</si>
  <si>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</si>
  <si>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</si>
  <si>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</si>
  <si>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</si>
  <si>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</si>
  <si>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</si>
  <si>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</si>
  <si>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</si>
  <si>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</si>
  <si>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</si>
  <si>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</si>
  <si>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</si>
  <si>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</si>
  <si>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</si>
  <si>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</si>
  <si>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</si>
  <si>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</si>
  <si>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</si>
  <si>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</si>
  <si>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</si>
  <si>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</si>
  <si>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</si>
  <si>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</si>
  <si>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</si>
  <si>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</si>
  <si>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</si>
  <si>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</si>
  <si>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</si>
  <si>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</si>
  <si>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</si>
  <si>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</si>
  <si>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</si>
  <si>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</si>
  <si>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</si>
  <si>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</si>
  <si>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</si>
  <si>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</si>
  <si>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</si>
  <si>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</si>
  <si>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</si>
  <si>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</si>
  <si>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</si>
  <si>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</si>
  <si>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</si>
  <si>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</si>
  <si>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</si>
  <si>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</si>
  <si>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</si>
  <si>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</si>
  <si>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</si>
  <si>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</si>
  <si>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</si>
  <si>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</si>
  <si>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</si>
  <si>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</si>
  <si>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</si>
  <si>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</si>
  <si>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</si>
  <si>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</si>
  <si>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</si>
  <si>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</si>
  <si>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</si>
  <si>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</si>
  <si>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</si>
  <si>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</si>
  <si>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</si>
  <si>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</si>
  <si>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</si>
  <si>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</si>
  <si>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</si>
  <si>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</si>
  <si>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</si>
  <si>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</si>
  <si>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</si>
  <si>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</si>
  <si>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</si>
  <si>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</si>
  <si>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</si>
  <si>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</si>
  <si>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</si>
  <si>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</si>
  <si>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</si>
  <si>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</si>
  <si>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</si>
  <si>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</si>
  <si>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</si>
  <si>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</si>
  <si>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</si>
  <si>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</si>
  <si>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</si>
  <si>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</si>
  <si>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</si>
  <si>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</si>
  <si>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</si>
  <si>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</si>
  <si>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</si>
  <si>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</si>
  <si>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</si>
  <si>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</si>
  <si>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</si>
  <si>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</si>
  <si>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</si>
  <si>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</si>
  <si>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</si>
  <si>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</si>
  <si>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</si>
  <si>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</si>
  <si>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</si>
  <si>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</si>
  <si>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</si>
  <si>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</si>
  <si>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</si>
  <si>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</si>
  <si>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</si>
  <si>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</si>
  <si>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</si>
  <si>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</si>
  <si>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</si>
  <si>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</si>
  <si>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</si>
  <si>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</si>
  <si>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</si>
  <si>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</si>
  <si>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</si>
  <si>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</si>
  <si>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</si>
  <si>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</si>
  <si>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</si>
  <si>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</si>
  <si>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</si>
  <si>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</si>
  <si>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</si>
  <si>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</si>
  <si>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</si>
  <si>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</si>
  <si>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</si>
  <si>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</si>
  <si>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</si>
  <si>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</si>
  <si>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</si>
  <si>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</si>
  <si>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</si>
  <si>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</si>
  <si>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</si>
  <si>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</si>
  <si>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</si>
  <si>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</si>
  <si>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</si>
  <si>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</si>
  <si>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</si>
  <si>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</si>
  <si>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</si>
  <si>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</si>
  <si>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</si>
  <si>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</si>
  <si>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</si>
  <si>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</si>
  <si>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</si>
  <si>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</si>
  <si>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</si>
  <si>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</si>
  <si>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</si>
  <si>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</si>
  <si>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</si>
  <si>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</si>
  <si>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</si>
  <si>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</si>
  <si>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</si>
  <si>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</si>
  <si>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</si>
  <si>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</si>
  <si>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</si>
  <si>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</si>
  <si>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</si>
  <si>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</si>
  <si>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</si>
  <si>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</si>
  <si>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</si>
  <si>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</si>
  <si>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</si>
  <si>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</si>
  <si>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</si>
  <si>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</si>
  <si>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</si>
  <si>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</si>
  <si>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</si>
  <si>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</si>
  <si>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</si>
  <si>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</si>
  <si>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</si>
  <si>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</si>
  <si>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</si>
  <si>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</si>
  <si>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</si>
  <si>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</si>
  <si>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</si>
  <si>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</si>
  <si>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</si>
  <si>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</si>
  <si>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</si>
  <si>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</si>
  <si>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</si>
  <si>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</si>
  <si>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</si>
  <si>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</si>
  <si>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</si>
  <si>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</si>
  <si>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</si>
  <si>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</si>
  <si>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</si>
  <si>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</si>
  <si>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</si>
  <si>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</si>
  <si>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</si>
  <si>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</si>
  <si>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</si>
  <si>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</si>
  <si>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</si>
  <si>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</si>
  <si>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</si>
  <si>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</si>
  <si>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</si>
  <si>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</si>
  <si>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</si>
  <si>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</si>
  <si>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</si>
  <si>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</si>
  <si>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</si>
  <si>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</si>
  <si>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</si>
  <si>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</si>
  <si>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</si>
  <si>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</si>
  <si>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</si>
  <si>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</si>
  <si>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</si>
  <si>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</si>
  <si>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</si>
  <si>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</si>
  <si>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</si>
  <si>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</si>
  <si>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</si>
  <si>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</si>
  <si>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</si>
  <si>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</si>
  <si>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</si>
  <si>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</si>
  <si>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</si>
  <si>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</si>
  <si>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</si>
  <si>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</si>
  <si>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</si>
  <si>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</si>
  <si>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</si>
  <si>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</si>
  <si>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</si>
  <si>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</si>
  <si>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</si>
  <si>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</si>
  <si>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</si>
  <si>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</si>
  <si>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</si>
  <si>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</si>
  <si>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</si>
  <si>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</si>
  <si>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</si>
  <si>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</si>
  <si>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</si>
  <si>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</si>
  <si>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</si>
  <si>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</si>
  <si>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</si>
  <si>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</si>
  <si>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</si>
  <si>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</si>
  <si>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</si>
  <si>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</si>
  <si>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</si>
  <si>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</si>
  <si>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</si>
  <si>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</si>
  <si>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</si>
  <si>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</si>
  <si>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</si>
  <si>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</si>
  <si>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</si>
  <si>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</si>
  <si>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</si>
  <si>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</si>
  <si>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</si>
  <si>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</si>
  <si>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</si>
  <si>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</si>
  <si>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</si>
  <si>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</si>
  <si>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</si>
  <si>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</si>
  <si>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</si>
  <si>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</si>
  <si>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</si>
  <si>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</si>
  <si>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</si>
  <si>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</si>
  <si>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</si>
  <si>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</si>
  <si>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</si>
  <si>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</si>
  <si>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</si>
  <si>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</si>
  <si>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</si>
  <si>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</si>
  <si>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</si>
  <si>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</si>
  <si>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</si>
  <si>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</si>
  <si>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</si>
  <si>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</si>
  <si>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</si>
  <si>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</si>
  <si>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</si>
  <si>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</si>
  <si>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</si>
  <si>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</si>
  <si>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</si>
  <si>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</si>
  <si>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</si>
  <si>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</si>
  <si>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</si>
  <si>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</si>
  <si>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</si>
  <si>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</si>
  <si>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</si>
  <si>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</si>
  <si>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</si>
  <si>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</si>
  <si>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</si>
  <si>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</si>
  <si>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</si>
  <si>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</si>
  <si>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</si>
  <si>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</si>
  <si>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</si>
  <si>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</si>
  <si>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</si>
  <si>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</si>
  <si>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</si>
  <si>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</si>
  <si>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</si>
  <si>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</si>
  <si>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</si>
  <si>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</si>
  <si>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</si>
  <si>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</si>
  <si>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</si>
  <si>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</si>
  <si>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</si>
  <si>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</si>
  <si>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</si>
  <si>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</si>
  <si>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</si>
  <si>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</si>
  <si>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</si>
  <si>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</si>
  <si>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</si>
  <si>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</si>
  <si>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</si>
  <si>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</si>
  <si>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</si>
  <si>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</si>
  <si>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</si>
  <si>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</si>
  <si>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</si>
  <si>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</si>
  <si>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</si>
  <si>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</si>
  <si>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</si>
  <si>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</si>
  <si>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</si>
  <si>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</si>
  <si>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</si>
  <si>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</si>
  <si>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</si>
  <si>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</si>
  <si>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</si>
  <si>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</si>
  <si>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</si>
  <si>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</si>
  <si>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</si>
  <si>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</si>
  <si>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</si>
  <si>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</si>
  <si>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</si>
  <si>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</si>
  <si>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</si>
  <si>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</si>
  <si>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</si>
  <si>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</si>
  <si>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</si>
  <si>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</si>
  <si>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</si>
  <si>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</si>
  <si>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</si>
  <si>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</si>
  <si>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</si>
  <si>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</si>
  <si>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</si>
  <si>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</si>
  <si>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</si>
  <si>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</si>
  <si>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</si>
  <si>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</si>
  <si>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</si>
  <si>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</si>
  <si>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</si>
  <si>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</si>
  <si>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</si>
  <si>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</si>
  <si>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</si>
  <si>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</si>
  <si>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</si>
  <si>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</si>
  <si>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</si>
  <si>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</si>
  <si>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</si>
  <si>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</si>
  <si>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</si>
  <si>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</si>
  <si>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</si>
  <si>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</si>
  <si>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</si>
  <si>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</si>
  <si>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</si>
  <si>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</si>
  <si>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</si>
  <si>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</si>
  <si>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</si>
  <si>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</si>
  <si>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</si>
  <si>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</si>
  <si>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</si>
  <si>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</si>
  <si>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</si>
  <si>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</si>
  <si>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</si>
  <si>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</si>
  <si>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</si>
  <si>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</si>
  <si>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</si>
  <si>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</si>
  <si>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</si>
  <si>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</si>
  <si>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</si>
  <si>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</si>
  <si>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</si>
  <si>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</si>
  <si>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</si>
  <si>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</si>
  <si>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</si>
  <si>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</si>
  <si>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</si>
  <si>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</si>
  <si>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</si>
  <si>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</si>
  <si>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</si>
  <si>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</si>
  <si>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</si>
  <si>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</si>
  <si>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</si>
  <si>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</si>
  <si>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</si>
  <si>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</si>
  <si>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</si>
  <si>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</si>
  <si>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</si>
  <si>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</si>
  <si>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</si>
  <si>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</si>
  <si>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</si>
  <si>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</si>
  <si>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</si>
  <si>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</si>
  <si>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</si>
  <si>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</si>
  <si>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</si>
  <si>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</si>
  <si>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</si>
  <si>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</si>
  <si>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</si>
  <si>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</si>
  <si>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</si>
  <si>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</si>
  <si>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</si>
  <si>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</si>
  <si>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</si>
  <si>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</si>
  <si>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</si>
  <si>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</si>
  <si>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</si>
  <si>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</si>
  <si>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</si>
  <si>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</si>
  <si>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</si>
  <si>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</si>
  <si>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</si>
  <si>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</si>
  <si>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</si>
  <si>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</si>
  <si>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</si>
  <si>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</si>
  <si>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</si>
  <si>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</si>
  <si>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</si>
  <si>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</si>
  <si>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</si>
  <si>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</si>
  <si>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</si>
  <si>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</si>
  <si>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</si>
  <si>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</si>
  <si>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</si>
  <si>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</si>
  <si>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</si>
  <si>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</si>
  <si>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</si>
  <si>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</si>
  <si>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</si>
  <si>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</si>
  <si>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</si>
  <si>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</si>
  <si>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</si>
  <si>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</si>
  <si>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</si>
  <si>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</si>
  <si>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</si>
  <si>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</si>
  <si>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</si>
  <si>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</si>
  <si>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</si>
  <si>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</si>
  <si>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</si>
  <si>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</si>
  <si>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</si>
  <si>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</si>
  <si>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</si>
  <si>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</si>
  <si>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</si>
  <si>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</si>
  <si>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</si>
  <si>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</si>
  <si>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</si>
  <si>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</si>
  <si>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</si>
  <si>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</si>
  <si>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</si>
  <si>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</si>
  <si>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</si>
  <si>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</si>
  <si>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</si>
  <si>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</si>
  <si>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</si>
  <si>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</si>
  <si>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</si>
  <si>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</si>
  <si>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</si>
  <si>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</si>
  <si>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</si>
  <si>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</si>
  <si>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</si>
  <si>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</si>
  <si>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</si>
  <si>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</si>
  <si>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</si>
  <si>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</si>
  <si>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</si>
  <si>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</si>
  <si>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</si>
  <si>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</si>
  <si>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</si>
  <si>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</si>
  <si>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</si>
  <si>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</si>
  <si>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</si>
  <si>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</si>
  <si>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</si>
  <si>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</si>
  <si>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</si>
  <si>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</si>
  <si>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</si>
  <si>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</si>
  <si>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</si>
  <si>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</si>
  <si>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</si>
  <si>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</si>
  <si>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</si>
  <si>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</si>
  <si>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</si>
  <si>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</si>
  <si>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</si>
  <si>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</si>
  <si>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</si>
  <si>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</si>
  <si>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</si>
  <si>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</si>
  <si>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</si>
  <si>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</si>
  <si>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</si>
  <si>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</si>
  <si>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</si>
  <si>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</si>
  <si>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</si>
  <si>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</si>
  <si>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</si>
  <si>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</si>
  <si>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</si>
  <si>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</si>
  <si>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</si>
  <si>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</si>
  <si>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</si>
  <si>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</si>
  <si>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</si>
  <si>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</si>
  <si>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</si>
  <si>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</si>
  <si>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</si>
  <si>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</si>
  <si>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</si>
  <si>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</si>
  <si>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</si>
  <si>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</si>
  <si>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</si>
  <si>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</si>
  <si>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</si>
  <si>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</si>
  <si>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</si>
  <si>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</si>
  <si>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</si>
  <si>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</si>
  <si>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</si>
  <si>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</si>
  <si>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</si>
  <si>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</si>
  <si>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</si>
  <si>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</si>
  <si>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</si>
  <si>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</si>
  <si>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</si>
  <si>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</si>
  <si>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</si>
  <si>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</si>
  <si>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</si>
  <si>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</si>
  <si>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</si>
  <si>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</si>
  <si>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</si>
  <si>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</si>
  <si>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</si>
  <si>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</si>
  <si>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</si>
  <si>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</si>
  <si>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</si>
  <si>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</si>
  <si>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</si>
  <si>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</si>
  <si>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</si>
  <si>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</si>
  <si>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</si>
  <si>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</si>
  <si>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</si>
  <si>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</si>
  <si>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</si>
  <si>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</si>
  <si>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</si>
  <si>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</si>
  <si>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</si>
  <si>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</si>
  <si>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</si>
  <si>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</si>
  <si>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</si>
  <si>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</si>
  <si>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</si>
  <si>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</si>
  <si>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</si>
  <si>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</si>
  <si>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</si>
  <si>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</si>
  <si>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</si>
  <si>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</si>
  <si>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</si>
  <si>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</si>
  <si>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</si>
  <si>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</si>
  <si>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</si>
  <si>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</si>
  <si>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</si>
  <si>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</si>
  <si>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</si>
  <si>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</si>
  <si>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</si>
  <si>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</si>
  <si>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</si>
  <si>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</si>
  <si>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</si>
  <si>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</si>
  <si>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</si>
  <si>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</si>
  <si>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</si>
  <si>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</si>
  <si>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</si>
  <si>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</si>
  <si>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</si>
  <si>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</si>
  <si>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</si>
  <si>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</si>
  <si>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</si>
  <si>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</si>
  <si>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</si>
  <si>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</si>
  <si>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</si>
  <si>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</si>
  <si>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</si>
  <si>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</si>
  <si>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</si>
  <si>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</si>
  <si>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</si>
  <si>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</si>
  <si>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</si>
  <si>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</si>
  <si>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</si>
  <si>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</si>
  <si>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</si>
  <si>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</si>
  <si>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</si>
  <si>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</si>
  <si>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</si>
  <si>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</si>
  <si>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</si>
  <si>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</si>
  <si>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</si>
  <si>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</si>
  <si>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</si>
  <si>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</si>
  <si>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</si>
  <si>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</si>
  <si>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</si>
  <si>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</si>
  <si>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</si>
  <si>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</si>
  <si>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</si>
  <si>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</si>
  <si>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</si>
  <si>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</si>
  <si>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</si>
  <si>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</si>
  <si>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</si>
  <si>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</si>
  <si>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</si>
  <si>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</si>
  <si>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</si>
  <si>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</si>
  <si>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</si>
  <si>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</si>
  <si>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</si>
  <si>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</si>
  <si>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</si>
  <si>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</si>
  <si>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</si>
  <si>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</si>
  <si>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</si>
  <si>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</si>
  <si>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</si>
  <si>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</si>
  <si>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</si>
  <si>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</si>
  <si>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</si>
  <si>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</si>
  <si>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</si>
  <si>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</si>
  <si>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</si>
  <si>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</si>
  <si>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</si>
  <si>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</si>
  <si>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</si>
  <si>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</si>
  <si>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</si>
  <si>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</si>
  <si>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</si>
  <si>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</si>
  <si>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</si>
  <si>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</si>
  <si>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</si>
  <si>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</si>
  <si>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</si>
  <si>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</si>
  <si>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</si>
  <si>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</si>
  <si>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</si>
  <si>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</si>
  <si>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</si>
  <si>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</si>
  <si>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</si>
  <si>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</si>
  <si>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</si>
  <si>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</si>
  <si>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</si>
  <si>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</si>
  <si>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</si>
  <si>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</si>
  <si>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</si>
  <si>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</si>
  <si>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</si>
  <si>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</si>
  <si>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</si>
  <si>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</si>
  <si>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</si>
  <si>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</si>
  <si>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</si>
  <si>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</si>
  <si>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</si>
  <si>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</si>
  <si>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</si>
  <si>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</si>
  <si>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</si>
  <si>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</si>
  <si>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</si>
  <si>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</si>
  <si>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</si>
  <si>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</si>
  <si>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</si>
  <si>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</si>
  <si>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</si>
  <si>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</si>
  <si>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</si>
  <si>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</si>
  <si>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</si>
  <si>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</si>
  <si>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</si>
  <si>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</si>
  <si>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</si>
  <si>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</si>
  <si>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</si>
  <si>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</si>
  <si>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</si>
  <si>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</si>
  <si>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</si>
  <si>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</si>
  <si>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</si>
  <si>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</si>
  <si>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</si>
  <si>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</si>
  <si>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</si>
  <si>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</si>
  <si>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</si>
  <si>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</si>
  <si>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</si>
  <si>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</si>
  <si>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</si>
  <si>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</si>
  <si>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</si>
  <si>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</si>
  <si>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</si>
  <si>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</si>
  <si>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</si>
  <si>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</si>
  <si>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</si>
  <si>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</si>
  <si>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</si>
  <si>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</si>
  <si>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</si>
  <si>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</si>
  <si>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</si>
  <si>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</si>
  <si>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</si>
  <si>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</si>
  <si>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</si>
  <si>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</si>
  <si>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</si>
  <si>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</si>
  <si>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</si>
  <si>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</si>
  <si>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</si>
  <si>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</si>
  <si>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</si>
  <si>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</si>
  <si>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</si>
  <si>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</si>
  <si>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</si>
  <si>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</si>
  <si>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</si>
  <si>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</si>
  <si>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</si>
  <si>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</si>
  <si>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</si>
  <si>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</si>
  <si>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</si>
  <si>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</si>
  <si>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</si>
  <si>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</si>
  <si>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</si>
  <si>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</si>
  <si>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</si>
  <si>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</si>
  <si>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</si>
  <si>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</si>
  <si>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</si>
  <si>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</si>
  <si>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</si>
  <si>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</si>
  <si>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</si>
  <si>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</si>
  <si>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</si>
  <si>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</si>
  <si>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</si>
  <si>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</si>
  <si>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</si>
  <si>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</si>
  <si>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</si>
  <si>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</si>
  <si>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</si>
  <si>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</si>
  <si>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</si>
  <si>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</si>
  <si>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</si>
  <si>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</si>
  <si>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</si>
  <si>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</si>
  <si>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</si>
  <si>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</si>
  <si>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</si>
  <si>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</si>
  <si>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</si>
  <si>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</si>
  <si>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</si>
  <si>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</si>
  <si>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</si>
  <si>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</si>
  <si>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</si>
  <si>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</si>
  <si>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</si>
  <si>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</si>
  <si>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</si>
  <si>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</si>
  <si>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</si>
  <si>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</si>
  <si>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</si>
  <si>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</si>
  <si>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</si>
  <si>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</si>
  <si>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</si>
  <si>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</si>
  <si>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</si>
  <si>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</si>
  <si>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</si>
  <si>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</si>
  <si>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</si>
  <si>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</si>
  <si>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</si>
  <si>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</si>
  <si>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</si>
  <si>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</si>
  <si>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</si>
  <si>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</si>
  <si>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</si>
  <si>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</si>
  <si>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</si>
  <si>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</si>
  <si>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</si>
  <si>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</si>
  <si>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</si>
  <si>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</si>
  <si>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</si>
  <si>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</si>
  <si>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</si>
  <si>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</si>
  <si>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</si>
  <si>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</si>
  <si>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</si>
  <si>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</si>
  <si>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</si>
  <si>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</si>
  <si>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</si>
  <si>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</si>
  <si>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</si>
  <si>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</si>
  <si>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</si>
  <si>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</si>
  <si>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</si>
  <si>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</si>
  <si>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</si>
  <si>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</si>
  <si>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</si>
  <si>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</si>
  <si>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</si>
  <si>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</si>
  <si>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</si>
  <si>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</si>
  <si>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</si>
  <si>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</si>
  <si>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</si>
  <si>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</si>
  <si>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</si>
  <si>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</si>
  <si>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</si>
  <si>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</si>
  <si>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</si>
  <si>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</si>
  <si>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</si>
  <si>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</si>
  <si>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</si>
  <si>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</si>
  <si>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</si>
  <si>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</si>
  <si>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</si>
  <si>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</si>
  <si>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</si>
  <si>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</si>
  <si>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</si>
  <si>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</si>
  <si>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</si>
  <si>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</si>
  <si>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</si>
  <si>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</si>
  <si>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</si>
  <si>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</si>
  <si>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</si>
  <si>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</si>
  <si>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</si>
  <si>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</si>
  <si>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</si>
  <si>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</si>
  <si>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</si>
  <si>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</si>
  <si>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</si>
  <si>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</si>
  <si>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</si>
  <si>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</si>
  <si>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</si>
  <si>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</si>
  <si>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</si>
  <si>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</si>
  <si>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</si>
  <si>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</si>
  <si>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</si>
  <si>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</si>
  <si>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</si>
  <si>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</si>
  <si>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</si>
  <si>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</si>
  <si>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</si>
  <si>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</si>
  <si>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</si>
  <si>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</si>
  <si>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</si>
  <si>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</si>
  <si>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</si>
  <si>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</si>
  <si>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</si>
  <si>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</si>
  <si>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</si>
  <si>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</si>
  <si>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</si>
  <si>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</si>
  <si>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</si>
  <si>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</si>
  <si>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</si>
  <si>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</si>
  <si>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</si>
  <si>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</si>
  <si>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</si>
  <si>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</si>
  <si>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</si>
  <si>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</si>
  <si>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</si>
  <si>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</si>
  <si>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</si>
  <si>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</si>
  <si>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</si>
  <si>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</si>
  <si>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</si>
  <si>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</si>
  <si>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</si>
  <si>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</si>
  <si>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</si>
  <si>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</si>
  <si>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</si>
  <si>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</si>
  <si>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</si>
  <si>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</si>
  <si>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</si>
  <si>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</si>
  <si>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</si>
  <si>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</si>
  <si>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</si>
  <si>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</si>
  <si>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</si>
  <si>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</si>
  <si>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</si>
  <si>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</si>
  <si>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</si>
  <si>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</si>
  <si>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</si>
  <si>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</si>
  <si>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</si>
  <si>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</si>
  <si>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</si>
  <si>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</si>
  <si>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</si>
  <si>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</si>
  <si>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</si>
  <si>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</si>
  <si>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</si>
  <si>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</si>
  <si>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</si>
  <si>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</si>
  <si>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</si>
  <si>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</si>
  <si>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</si>
  <si>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</si>
  <si>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</si>
  <si>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</si>
  <si>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</si>
  <si>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</si>
  <si>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</si>
  <si>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</si>
  <si>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</si>
  <si>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</si>
  <si>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</si>
  <si>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</si>
  <si>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</si>
  <si>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</si>
  <si>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</si>
  <si>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</si>
  <si>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</si>
  <si>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</si>
  <si>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</si>
  <si>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</si>
  <si>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</si>
  <si>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</si>
  <si>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</si>
  <si>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</si>
  <si>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</si>
  <si>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</si>
  <si>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</si>
  <si>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</si>
  <si>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</si>
  <si>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</si>
  <si>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</si>
  <si>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</si>
  <si>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</si>
  <si>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</si>
  <si>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</si>
  <si>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</si>
  <si>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</si>
  <si>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</si>
  <si>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</si>
  <si>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</si>
  <si>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</si>
  <si>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</si>
  <si>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</si>
  <si>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</si>
  <si>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</si>
  <si>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</si>
  <si>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</si>
  <si>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</si>
  <si>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</si>
  <si>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</si>
  <si>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</si>
  <si>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</si>
  <si>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</si>
  <si>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</si>
  <si>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</si>
  <si>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</si>
  <si>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</si>
  <si>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</si>
  <si>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</si>
  <si>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</si>
  <si>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</si>
  <si>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</si>
  <si>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</si>
  <si>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</si>
  <si>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</si>
  <si>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</si>
  <si>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</si>
  <si>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</si>
  <si>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</si>
  <si>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</si>
  <si>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</si>
  <si>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</si>
  <si>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</si>
  <si>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</si>
  <si>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</si>
  <si>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</si>
  <si>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</si>
  <si>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</si>
  <si>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</si>
  <si>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</si>
  <si>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</si>
  <si>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</si>
  <si>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</si>
  <si>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</si>
  <si>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</si>
  <si>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</si>
  <si>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</si>
  <si>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</si>
  <si>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</si>
  <si>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</si>
  <si>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</si>
  <si>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</si>
  <si>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</si>
  <si>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</si>
  <si>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</si>
  <si>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</si>
  <si>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</si>
  <si>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</si>
  <si>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</si>
  <si>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</si>
  <si>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</si>
  <si>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</si>
  <si>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</si>
  <si>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</si>
  <si>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</si>
  <si>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</si>
  <si>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</si>
  <si>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</si>
  <si>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</si>
  <si>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</si>
  <si>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</si>
  <si>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</si>
  <si>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</si>
  <si>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</si>
  <si>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</si>
  <si>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</si>
  <si>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</si>
  <si>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</si>
  <si>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</si>
  <si>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</si>
  <si>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</si>
  <si>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</si>
  <si>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</si>
  <si>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</si>
  <si>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</si>
  <si>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</si>
  <si>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</si>
  <si>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</si>
  <si>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</si>
  <si>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</si>
  <si>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</si>
  <si>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</si>
  <si>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</si>
  <si>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</si>
  <si>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</si>
  <si>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</si>
  <si>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</si>
  <si>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</si>
  <si>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</si>
  <si>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</si>
  <si>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</si>
  <si>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</si>
  <si>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</si>
  <si>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</si>
  <si>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</si>
  <si>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</si>
  <si>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</si>
  <si>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</si>
  <si>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</si>
  <si>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</si>
  <si>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</si>
  <si>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</si>
  <si>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</si>
  <si>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</si>
  <si>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</si>
  <si>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</si>
  <si>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</si>
  <si>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</si>
  <si>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</si>
  <si>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</si>
  <si>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</si>
  <si>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</si>
  <si>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</si>
  <si>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</si>
  <si>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</si>
  <si>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</si>
  <si>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</si>
  <si>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</si>
  <si>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</si>
  <si>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</si>
  <si>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</si>
  <si>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</si>
  <si>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</si>
  <si>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</si>
  <si>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</si>
  <si>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</si>
  <si>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</si>
  <si>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</si>
  <si>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</si>
  <si>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</si>
  <si>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</si>
  <si>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</si>
  <si>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</si>
  <si>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</si>
  <si>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</si>
  <si>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</si>
  <si>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</si>
  <si>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</si>
  <si>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</si>
  <si>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</si>
  <si>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</si>
  <si>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</si>
  <si>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</si>
  <si>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</si>
  <si>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</si>
  <si>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</si>
  <si>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</si>
  <si>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</si>
  <si>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</si>
  <si>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</si>
  <si>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</si>
  <si>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</si>
  <si>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</si>
  <si>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</si>
  <si>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</si>
  <si>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</si>
  <si>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</si>
  <si>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</si>
  <si>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</si>
  <si>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</si>
  <si>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</si>
  <si>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</si>
  <si>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</si>
  <si>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</si>
  <si>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</si>
  <si>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</si>
  <si>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</si>
  <si>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</si>
  <si>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</si>
  <si>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</si>
  <si>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</si>
  <si>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</si>
  <si>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</si>
  <si>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</si>
  <si>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</si>
  <si>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</si>
  <si>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</si>
  <si>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</si>
  <si>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</si>
  <si>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</si>
  <si>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</si>
  <si>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</si>
  <si>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</si>
  <si>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</si>
  <si>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</si>
  <si>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</si>
  <si>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</si>
  <si>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</si>
  <si>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</si>
  <si>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</si>
  <si>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</si>
  <si>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</si>
  <si>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</si>
  <si>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</si>
  <si>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</si>
  <si>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</si>
  <si>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</si>
  <si>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</si>
  <si>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</si>
  <si>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</si>
  <si>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</si>
  <si>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</si>
  <si>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</si>
  <si>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</si>
  <si>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</si>
  <si>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</si>
  <si>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</si>
  <si>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</si>
  <si>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</si>
  <si>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</si>
  <si>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</si>
  <si>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</si>
  <si>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</si>
  <si>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</si>
  <si>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</si>
  <si>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</si>
  <si>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</si>
  <si>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</si>
  <si>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</si>
  <si>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</si>
  <si>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</si>
  <si>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</si>
  <si>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</si>
  <si>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</si>
  <si>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</si>
  <si>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</si>
  <si>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</si>
  <si>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</si>
  <si>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</si>
  <si>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</si>
  <si>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</si>
  <si>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</si>
  <si>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</si>
  <si>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</si>
  <si>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</si>
  <si>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</si>
  <si>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</si>
  <si>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</si>
  <si>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</si>
  <si>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</si>
  <si>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</si>
  <si>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</si>
  <si>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</si>
  <si>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</si>
  <si>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</si>
  <si>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</si>
  <si>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</si>
  <si>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</si>
  <si>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</si>
  <si>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</si>
  <si>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</si>
  <si>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</si>
  <si>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</si>
  <si>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</si>
  <si>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</si>
  <si>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</si>
  <si>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</si>
  <si>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</si>
  <si>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</si>
  <si>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</si>
  <si>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</si>
  <si>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</si>
  <si>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</si>
  <si>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</si>
  <si>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</si>
  <si>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</si>
  <si>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</si>
  <si>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</si>
  <si>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</si>
  <si>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</si>
  <si>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</si>
  <si>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</si>
  <si>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</si>
  <si>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</si>
  <si>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</si>
  <si>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</si>
  <si>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</si>
  <si>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</si>
  <si>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</si>
  <si>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</si>
  <si>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</si>
  <si>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</si>
  <si>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</si>
  <si>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</si>
  <si>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</si>
  <si>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</si>
  <si>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</si>
  <si>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</si>
  <si>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</si>
  <si>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</si>
  <si>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</si>
  <si>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</si>
  <si>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</si>
  <si>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</si>
  <si>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</si>
  <si>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</si>
  <si>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</si>
  <si>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</si>
  <si>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</si>
  <si>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</si>
  <si>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</si>
  <si>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</si>
  <si>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</si>
  <si>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</si>
  <si>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</si>
  <si>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</si>
  <si>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</si>
  <si>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</si>
  <si>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</si>
  <si>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</si>
  <si>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</si>
  <si>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</si>
  <si>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</si>
  <si>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</si>
  <si>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</si>
  <si>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</si>
  <si>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</si>
  <si>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</si>
  <si>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</si>
  <si>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</si>
  <si>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</si>
  <si>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</si>
  <si>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</si>
  <si>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</si>
  <si>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</si>
  <si>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</si>
  <si>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</si>
  <si>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</si>
  <si>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</si>
  <si>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</si>
  <si>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</si>
  <si>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</si>
  <si>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</si>
  <si>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</si>
  <si>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</si>
  <si>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</si>
  <si>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</si>
  <si>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</si>
  <si>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</si>
  <si>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</si>
  <si>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</si>
  <si>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</si>
  <si>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</si>
  <si>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</si>
  <si>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</si>
  <si>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</si>
  <si>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</si>
  <si>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</si>
  <si>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</si>
  <si>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</si>
  <si>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</si>
  <si>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</si>
  <si>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</si>
  <si>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</si>
  <si>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</si>
  <si>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</si>
  <si>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</si>
  <si>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</si>
  <si>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</si>
  <si>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</si>
  <si>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</si>
  <si>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</si>
  <si>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</si>
  <si>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</si>
  <si>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</si>
  <si>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</si>
  <si>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</si>
  <si>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</si>
  <si>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</si>
  <si>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</si>
  <si>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</si>
  <si>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</si>
  <si>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</si>
  <si>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</si>
  <si>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</si>
  <si>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</si>
  <si>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</si>
  <si>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</si>
  <si>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</si>
  <si>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</si>
  <si>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</si>
  <si>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</si>
  <si>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</si>
  <si>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</si>
  <si>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</si>
  <si>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</si>
  <si>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</si>
  <si>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</si>
  <si>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</si>
  <si>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</si>
  <si>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</si>
  <si>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</si>
  <si>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</si>
  <si>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</si>
  <si>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</si>
  <si>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</si>
  <si>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</si>
  <si>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</si>
  <si>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</si>
  <si>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</si>
  <si>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</si>
  <si>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</si>
  <si>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</si>
  <si>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</si>
  <si>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</si>
  <si>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</si>
  <si>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</si>
  <si>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</si>
  <si>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</si>
  <si>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</si>
  <si>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</si>
  <si>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</si>
  <si>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</si>
  <si>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</si>
  <si>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</si>
  <si>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</si>
  <si>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</si>
  <si>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</si>
  <si>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</si>
  <si>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</si>
  <si>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</si>
  <si>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</si>
  <si>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</si>
  <si>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</si>
  <si>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</si>
  <si>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</si>
  <si>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</si>
  <si>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</si>
  <si>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</si>
  <si>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</si>
  <si>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</si>
  <si>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</si>
  <si>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</si>
  <si>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</si>
  <si>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</si>
  <si>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</si>
  <si>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</si>
  <si>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</si>
  <si>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</si>
  <si>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</si>
  <si>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</si>
  <si>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</si>
  <si>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</si>
  <si>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</si>
  <si>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</si>
  <si>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</si>
  <si>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</si>
  <si>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</si>
  <si>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</si>
  <si>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</si>
  <si>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</si>
  <si>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</si>
  <si>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</si>
  <si>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</si>
  <si>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</si>
  <si>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</si>
  <si>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</si>
  <si>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</si>
  <si>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</si>
  <si>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</si>
  <si>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</si>
  <si>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</si>
  <si>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</si>
  <si>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</si>
  <si>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</si>
  <si>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</si>
  <si>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</si>
  <si>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</si>
  <si>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</si>
  <si>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</si>
  <si>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</si>
  <si>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</si>
  <si>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</si>
  <si>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</si>
  <si>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</si>
  <si>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</si>
  <si>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</si>
  <si>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</si>
  <si>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</si>
  <si>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</si>
  <si>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</si>
  <si>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</si>
  <si>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</si>
  <si>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</si>
  <si>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</si>
  <si>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</si>
  <si>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</si>
  <si>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</si>
  <si>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</si>
  <si>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</si>
  <si>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</si>
  <si>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</si>
  <si>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</si>
  <si>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</si>
  <si>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</si>
  <si>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</si>
  <si>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</si>
  <si>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</si>
  <si>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</si>
  <si>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</si>
  <si>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</si>
  <si>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</si>
  <si>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</si>
  <si>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</si>
  <si>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</si>
  <si>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</si>
  <si>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</si>
  <si>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</si>
  <si>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</si>
  <si>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</si>
  <si>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</si>
  <si>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</si>
  <si>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</si>
  <si>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</si>
  <si>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</si>
  <si>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</si>
  <si>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</si>
  <si>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</si>
  <si>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</si>
  <si>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</si>
  <si>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</si>
  <si>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</si>
  <si>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</si>
  <si>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</si>
  <si>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</si>
  <si>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</si>
  <si>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</si>
  <si>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</si>
  <si>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</si>
  <si>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</si>
  <si>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</si>
  <si>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</si>
  <si>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</si>
  <si>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</si>
  <si>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</si>
  <si>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</si>
  <si>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</si>
  <si>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</si>
  <si>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</si>
  <si>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</si>
  <si>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</si>
  <si>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</si>
  <si>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</si>
  <si>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</si>
  <si>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</si>
  <si>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</si>
  <si>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</si>
  <si>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</si>
  <si>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</si>
  <si>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</si>
  <si>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</si>
  <si>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</si>
  <si>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</si>
  <si>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</si>
  <si>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</si>
  <si>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</si>
  <si>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</si>
  <si>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</si>
  <si>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</si>
  <si>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</si>
  <si>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</si>
  <si>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</si>
  <si>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</si>
  <si>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</si>
  <si>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</si>
  <si>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</si>
  <si>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</si>
  <si>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</si>
  <si>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</si>
  <si>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</si>
  <si>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</si>
  <si>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</si>
  <si>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</si>
  <si>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</si>
  <si>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</si>
  <si>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</si>
  <si>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</si>
  <si>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</si>
  <si>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</si>
  <si>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</si>
  <si>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</si>
  <si>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</si>
  <si>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</si>
  <si>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</si>
  <si>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</si>
  <si>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</si>
  <si>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</si>
  <si>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</si>
  <si>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</si>
  <si>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</si>
  <si>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</si>
  <si>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</si>
  <si>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</si>
  <si>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</si>
  <si>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</si>
  <si>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</si>
  <si>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</si>
  <si>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</si>
  <si>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</si>
  <si>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</si>
  <si>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</si>
  <si>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</si>
  <si>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</si>
  <si>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</si>
  <si>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</si>
  <si>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</si>
  <si>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</si>
  <si>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</si>
  <si>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</si>
  <si>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</si>
  <si>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</si>
  <si>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</si>
  <si>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</si>
  <si>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</si>
  <si>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</si>
  <si>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</si>
  <si>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</si>
  <si>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</si>
  <si>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</si>
  <si>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</si>
  <si>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</si>
  <si>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</si>
  <si>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</si>
  <si>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</si>
  <si>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</si>
  <si>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</si>
  <si>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</si>
  <si>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</si>
  <si>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</si>
  <si>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</si>
  <si>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</si>
  <si>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</si>
  <si>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</si>
  <si>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</si>
  <si>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</si>
  <si>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</si>
  <si>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</si>
  <si>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</si>
  <si>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</si>
  <si>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</si>
  <si>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</si>
  <si>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</si>
  <si>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</si>
  <si>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</si>
  <si>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</si>
  <si>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</si>
  <si>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</si>
  <si>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</si>
  <si>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</si>
  <si>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</si>
  <si>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</si>
  <si>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</si>
  <si>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</si>
  <si>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</si>
  <si>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</si>
  <si>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</si>
  <si>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</si>
  <si>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</si>
  <si>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</si>
  <si>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</si>
  <si>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</si>
  <si>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</si>
  <si>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</si>
  <si>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</si>
  <si>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</si>
  <si>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</si>
  <si>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</si>
  <si>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</si>
  <si>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</si>
  <si>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</si>
  <si>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</si>
  <si>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</si>
  <si>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</si>
  <si>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</si>
  <si>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</si>
  <si>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</si>
  <si>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</si>
  <si>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</si>
  <si>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</si>
  <si>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</si>
  <si>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</si>
  <si>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</si>
  <si>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</si>
  <si>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</si>
  <si>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</si>
  <si>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</si>
  <si>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</si>
  <si>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</si>
  <si>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</si>
  <si>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</si>
  <si>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</si>
  <si>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</si>
  <si>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</si>
  <si>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</si>
  <si>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</si>
  <si>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</si>
  <si>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</si>
  <si>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</si>
  <si>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</si>
  <si>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</si>
  <si>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</si>
  <si>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</si>
  <si>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</si>
  <si>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</si>
  <si>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</si>
  <si>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</si>
  <si>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</si>
  <si>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</si>
  <si>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</si>
  <si>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ＭＳ Ｐゴシック"/>
        <family val="2"/>
        <scheme val="minor"/>
      </rPr>
      <t>Metal</t>
    </r>
    <r>
      <rPr>
        <sz val="11"/>
        <rFont val="ＭＳ Ｐゴシック"/>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</si>
  <si>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</si>
  <si>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</si>
  <si>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</si>
  <si>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</si>
  <si>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</si>
  <si>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</si>
  <si>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</si>
  <si>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</si>
  <si>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</si>
  <si>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</si>
  <si>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</si>
  <si>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</si>
  <si>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</si>
  <si>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</si>
  <si>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</si>
  <si>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</si>
  <si>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</si>
  <si>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</si>
  <si>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</si>
  <si>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</si>
  <si>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</si>
  <si>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</si>
  <si>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</si>
  <si>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</si>
  <si>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</si>
  <si>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</si>
  <si>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</si>
  <si>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</si>
  <si>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</si>
  <si>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</si>
  <si>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</si>
  <si>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</si>
  <si>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</si>
  <si>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</si>
  <si>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</si>
  <si>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</si>
  <si>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</si>
  <si>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</si>
  <si>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</si>
  <si>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</si>
  <si>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</si>
  <si>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</si>
  <si>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</si>
  <si>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</si>
  <si>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</si>
  <si>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</si>
  <si>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</si>
  <si>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</si>
  <si>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</si>
  <si>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</si>
  <si>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</si>
  <si>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</si>
  <si>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</si>
  <si>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</si>
  <si>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</si>
  <si>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</si>
  <si>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</si>
  <si>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</si>
  <si>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</si>
  <si>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</si>
  <si>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</si>
  <si>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</si>
  <si>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</si>
  <si>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</si>
  <si>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</si>
  <si>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</si>
  <si>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</si>
  <si>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</si>
  <si>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</si>
  <si>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</si>
  <si>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</si>
  <si>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</si>
  <si>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</si>
  <si>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</si>
  <si>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</si>
  <si>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</si>
  <si>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</si>
  <si>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</si>
  <si>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</si>
  <si>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</si>
  <si>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</si>
  <si>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</si>
  <si>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</si>
  <si>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</si>
  <si>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</si>
  <si>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</si>
  <si>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</si>
  <si>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</si>
  <si>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</si>
  <si>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</si>
  <si>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</si>
  <si>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</si>
  <si>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</si>
  <si>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</si>
  <si>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</si>
  <si>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</si>
  <si>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</si>
  <si>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</si>
  <si>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</si>
  <si>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</si>
  <si>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</si>
  <si>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</si>
  <si>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</si>
  <si>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</si>
  <si>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</si>
  <si>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</si>
  <si>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</si>
  <si>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</si>
  <si>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</si>
  <si>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</si>
  <si>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</si>
  <si>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</si>
  <si>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</si>
  <si>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</si>
  <si>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</si>
  <si>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</si>
  <si>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</si>
  <si>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</si>
  <si>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</si>
  <si>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</si>
  <si>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</si>
  <si>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</si>
  <si>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</si>
  <si>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</si>
  <si>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</si>
  <si>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</si>
  <si>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</si>
  <si>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</si>
  <si>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</si>
  <si>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</si>
  <si>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</si>
  <si>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</si>
  <si>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</si>
  <si>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</si>
  <si>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</si>
  <si>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</si>
  <si>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</si>
  <si>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</si>
  <si>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</si>
  <si>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</si>
  <si>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</si>
  <si>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</si>
  <si>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</si>
  <si>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</si>
  <si>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</si>
  <si>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</si>
  <si>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</si>
  <si>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</si>
  <si>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</si>
  <si>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</si>
  <si>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</si>
  <si>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</si>
  <si>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</si>
  <si>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</si>
  <si>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</si>
  <si>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</si>
  <si>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</si>
  <si>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</si>
  <si>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</si>
  <si>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</si>
  <si>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</si>
  <si>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</si>
  <si>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</si>
  <si>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</si>
  <si>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</si>
  <si>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</si>
  <si>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</si>
  <si>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</si>
  <si>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</si>
  <si>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</si>
  <si>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</si>
  <si>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</si>
  <si>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</si>
  <si>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</si>
  <si>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</si>
  <si>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</si>
  <si>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</si>
  <si>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</si>
  <si>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</si>
  <si>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</si>
  <si>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</si>
  <si>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</si>
  <si>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</si>
  <si>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</si>
  <si>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</si>
  <si>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</si>
  <si>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</si>
  <si>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</si>
  <si>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</si>
  <si>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</si>
  <si>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</si>
  <si>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</si>
  <si>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</si>
  <si>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</si>
  <si>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</si>
  <si>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</si>
  <si>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</si>
  <si>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</si>
  <si>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</si>
  <si>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</si>
  <si>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</si>
  <si>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</si>
  <si>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</si>
  <si>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</si>
  <si>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</si>
  <si>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</si>
  <si>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</si>
  <si>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</si>
  <si>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</si>
  <si>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</si>
  <si>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</si>
  <si>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</si>
  <si>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</si>
  <si>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</si>
  <si>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</si>
  <si>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</si>
  <si>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</si>
  <si>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</si>
  <si>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</si>
  <si>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</si>
  <si>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</si>
  <si>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</si>
  <si>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</si>
  <si>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</si>
  <si>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</si>
  <si>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</si>
  <si>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</si>
  <si>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</si>
  <si>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</si>
  <si>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</si>
  <si>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</si>
  <si>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</si>
  <si>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</si>
  <si>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</si>
  <si>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</si>
  <si>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</si>
  <si>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</si>
  <si>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</si>
  <si>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</si>
  <si>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</si>
  <si>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</si>
  <si>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</si>
  <si>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</si>
  <si>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</si>
  <si>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</si>
  <si>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</si>
  <si>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</si>
  <si>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</si>
  <si>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</si>
  <si>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</si>
  <si>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</si>
  <si>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</si>
  <si>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</si>
  <si>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</si>
  <si>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</si>
  <si>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</si>
  <si>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</si>
  <si>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</si>
  <si>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</si>
  <si>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</si>
  <si>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</si>
  <si>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</si>
  <si>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</si>
  <si>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</si>
  <si>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</si>
  <si>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</si>
  <si>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</si>
  <si>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</si>
  <si>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</si>
  <si>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</si>
  <si>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</si>
  <si>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</si>
  <si>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</si>
  <si>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</si>
  <si>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</si>
  <si>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</si>
  <si>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</si>
  <si>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</si>
  <si>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</si>
  <si>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</si>
  <si>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</si>
  <si>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</si>
  <si>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</si>
  <si>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</si>
  <si>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</si>
  <si>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</si>
  <si>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</si>
  <si>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</si>
  <si>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</si>
  <si>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</si>
  <si>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</si>
  <si>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</si>
  <si>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</si>
  <si>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</si>
  <si>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</si>
  <si>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</si>
  <si>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</si>
  <si>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</si>
  <si>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</si>
  <si>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</si>
  <si>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</si>
  <si>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</si>
  <si>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</si>
  <si>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</si>
  <si>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</si>
  <si>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</si>
  <si>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</si>
  <si>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</si>
  <si>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</si>
  <si>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</si>
  <si>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</si>
  <si>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</si>
  <si>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</si>
  <si>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</si>
  <si>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</si>
  <si>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</si>
  <si>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</si>
  <si>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</si>
  <si>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</si>
  <si>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</si>
  <si>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</si>
  <si>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</si>
  <si>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</si>
  <si>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</si>
  <si>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</si>
  <si>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</si>
  <si>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</si>
  <si>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</si>
  <si>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</si>
  <si>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</si>
  <si>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</si>
  <si>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</si>
  <si>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</si>
  <si>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</si>
  <si>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</si>
  <si>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</si>
  <si>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</si>
  <si>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</si>
  <si>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</si>
  <si>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</si>
  <si>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</si>
  <si>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</si>
  <si>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</si>
  <si>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</si>
  <si>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</si>
  <si>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</si>
  <si>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</si>
  <si>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</si>
  <si>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</si>
  <si>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</si>
  <si>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</si>
  <si>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</si>
  <si>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</si>
  <si>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</si>
  <si>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</si>
  <si>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</si>
  <si>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</si>
  <si>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</si>
  <si>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</si>
  <si>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</si>
  <si>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</si>
  <si>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</si>
  <si>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</si>
  <si>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</si>
  <si>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</si>
  <si>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</si>
  <si>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</si>
  <si>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</si>
  <si>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</si>
  <si>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</si>
  <si>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</si>
  <si>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</si>
  <si>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</si>
  <si>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</si>
  <si>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</si>
  <si>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</si>
  <si>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</si>
  <si>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</si>
  <si>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</si>
  <si>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</si>
  <si>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</si>
  <si>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</si>
  <si>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</si>
  <si>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</si>
  <si>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</si>
  <si>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</si>
  <si>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</si>
  <si>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</si>
  <si>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</si>
  <si>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</si>
  <si>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</si>
  <si>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</si>
  <si>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</si>
  <si>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</si>
  <si>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</si>
  <si>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</si>
  <si>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</si>
  <si>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</si>
  <si>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</si>
  <si>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</si>
  <si>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</si>
  <si>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</si>
  <si>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</si>
  <si>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</si>
  <si>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</si>
  <si>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</si>
  <si>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</si>
  <si>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</si>
  <si>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</si>
  <si>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</si>
  <si>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</si>
  <si>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</si>
  <si>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</si>
  <si>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</si>
  <si>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</si>
  <si>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</si>
  <si>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</si>
  <si>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</si>
  <si>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</si>
  <si>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</si>
  <si>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</si>
  <si>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</si>
  <si>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</si>
  <si>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</si>
  <si>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</si>
  <si>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</si>
  <si>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</si>
  <si>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</si>
  <si>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</si>
  <si>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</si>
  <si>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</si>
  <si>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</si>
  <si>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</si>
  <si>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</si>
  <si>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</si>
  <si>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</si>
  <si>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</si>
  <si>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</si>
  <si>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</si>
  <si>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</si>
  <si>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</si>
  <si>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</si>
  <si>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</si>
  <si>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</si>
  <si>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</si>
  <si>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</si>
  <si>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</si>
  <si>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</si>
  <si>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</si>
  <si>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</si>
  <si>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</si>
  <si>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</si>
  <si>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</si>
  <si>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</si>
  <si>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</si>
  <si>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</si>
  <si>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</si>
  <si>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</si>
  <si>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</si>
  <si>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</si>
  <si>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</si>
  <si>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</si>
  <si>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</si>
  <si>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</si>
  <si>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</si>
  <si>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</si>
  <si>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</si>
  <si>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</si>
  <si>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</si>
  <si>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</si>
  <si>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</si>
  <si>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</si>
  <si>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</si>
  <si>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</si>
  <si>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</si>
  <si>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</si>
  <si>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</si>
  <si>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</si>
  <si>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</si>
  <si>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</si>
  <si>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</si>
  <si>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</si>
  <si>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</si>
  <si>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</si>
  <si>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</si>
  <si>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</si>
  <si>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</si>
  <si>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</si>
  <si>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</si>
  <si>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</si>
  <si>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</si>
  <si>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</si>
  <si>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</si>
  <si>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</si>
  <si>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</si>
  <si>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</si>
  <si>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</si>
  <si>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</si>
  <si>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</si>
  <si>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</si>
  <si>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</si>
  <si>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</si>
  <si>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</si>
  <si>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</si>
  <si>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</si>
  <si>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</si>
  <si>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</si>
  <si>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</si>
  <si>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</si>
  <si>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</si>
  <si>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</si>
  <si>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</si>
  <si>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</si>
  <si>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</si>
  <si>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</si>
  <si>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</si>
  <si>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</si>
  <si>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</si>
  <si>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</si>
  <si>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</si>
  <si>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</si>
  <si>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</si>
  <si>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</si>
  <si>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</si>
  <si>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</si>
  <si>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</si>
  <si>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</si>
  <si>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</si>
  <si>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</si>
  <si>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</si>
  <si>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</si>
  <si>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</si>
  <si>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</si>
  <si>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</si>
  <si>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</si>
  <si>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</si>
  <si>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</si>
  <si>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</si>
  <si>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</si>
  <si>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</si>
  <si>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</si>
  <si>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</si>
  <si>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</si>
  <si>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</si>
  <si>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</si>
  <si>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</si>
  <si>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</si>
  <si>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</si>
  <si>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</si>
  <si>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</si>
  <si>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</si>
  <si>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</si>
  <si>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</si>
  <si>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</si>
  <si>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</si>
  <si>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</si>
  <si>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</si>
  <si>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</si>
  <si>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</si>
  <si>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</si>
  <si>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</si>
  <si>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</si>
  <si>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</si>
  <si>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</si>
  <si>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</si>
  <si>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</si>
  <si>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</si>
  <si>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</si>
  <si>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</si>
  <si>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</si>
  <si>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</si>
  <si>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</si>
  <si>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</si>
  <si>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</si>
  <si>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</si>
  <si>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</si>
  <si>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</si>
  <si>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</si>
  <si>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</si>
  <si>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</si>
  <si>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</si>
  <si>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</si>
  <si>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</si>
  <si>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</si>
  <si>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</si>
  <si>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</si>
  <si>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</si>
  <si>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</si>
  <si>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</si>
  <si>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</si>
  <si>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</si>
  <si>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</si>
  <si>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</si>
  <si>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</si>
  <si>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</si>
  <si>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</si>
  <si>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</si>
  <si>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</si>
  <si>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</si>
  <si>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</si>
  <si>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</si>
  <si>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</si>
  <si>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</si>
  <si>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</si>
  <si>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</si>
  <si>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</si>
  <si>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</si>
  <si>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</si>
  <si>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</si>
  <si>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</si>
  <si>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</si>
  <si>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</si>
  <si>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</si>
  <si>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</si>
  <si>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</si>
  <si>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</si>
  <si>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</si>
  <si>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</si>
  <si>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</si>
  <si>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</si>
  <si>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</si>
  <si>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</si>
  <si>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</si>
  <si>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</si>
  <si>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</si>
  <si>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</si>
  <si>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</si>
  <si>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</si>
  <si>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</si>
  <si>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</si>
  <si>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</si>
  <si>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</si>
  <si>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</si>
  <si>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</si>
  <si>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</si>
  <si>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</si>
  <si>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</si>
  <si>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</si>
  <si>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</si>
  <si>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</si>
  <si>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</si>
  <si>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</si>
  <si>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</si>
  <si>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</si>
  <si>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</si>
  <si>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</si>
  <si>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</si>
  <si>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</si>
  <si>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</si>
  <si>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</si>
  <si>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</si>
  <si>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</si>
  <si>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</si>
  <si>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</si>
  <si>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</si>
  <si>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</si>
  <si>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</si>
  <si>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</si>
  <si>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</si>
  <si>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</si>
  <si>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</si>
  <si>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</si>
  <si>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</si>
  <si>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</si>
  <si>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</si>
  <si>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</si>
  <si>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</si>
  <si>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</si>
  <si>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</si>
  <si>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</si>
  <si>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</si>
  <si>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</si>
  <si>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</si>
  <si>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</si>
  <si>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</si>
  <si>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</si>
  <si>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</si>
  <si>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</si>
  <si>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</si>
  <si>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</si>
  <si>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</si>
  <si>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</si>
  <si>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</si>
  <si>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</si>
  <si>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</si>
  <si>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</si>
  <si>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</si>
  <si>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</si>
  <si>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</si>
  <si>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</si>
  <si>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</si>
  <si>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</si>
  <si>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</si>
  <si>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</si>
  <si>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</si>
  <si>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</si>
  <si>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</si>
  <si>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</si>
  <si>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</si>
  <si>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</si>
  <si>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</si>
  <si>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</si>
  <si>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</si>
  <si>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</si>
  <si>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</si>
  <si>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</si>
  <si>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</si>
  <si>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</si>
  <si>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</si>
  <si>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</si>
  <si>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</si>
  <si>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</si>
  <si>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</si>
  <si>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</si>
  <si>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</si>
  <si>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</si>
  <si>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</si>
  <si>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</si>
  <si>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</si>
  <si>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</si>
  <si>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</si>
  <si>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</si>
  <si>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</si>
  <si>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</si>
  <si>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</si>
  <si>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</si>
  <si>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</si>
  <si>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</si>
  <si>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</si>
  <si>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</si>
  <si>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</si>
  <si>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</si>
  <si>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</si>
  <si>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</si>
  <si>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</si>
  <si>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</si>
  <si>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</si>
  <si>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</si>
  <si>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</si>
  <si>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</si>
  <si>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</si>
  <si>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</si>
  <si>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</si>
  <si>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</si>
  <si>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</si>
  <si>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</si>
  <si>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</si>
  <si>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</si>
  <si>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</si>
  <si>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</si>
  <si>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</si>
  <si>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</si>
  <si>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</si>
  <si>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</si>
  <si>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</si>
  <si>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</si>
  <si>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</si>
  <si>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</si>
  <si>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</si>
  <si>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</si>
  <si>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</si>
  <si>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</si>
  <si>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</si>
  <si>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</si>
  <si>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</si>
  <si>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</si>
  <si>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</si>
  <si>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</si>
  <si>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</si>
  <si>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</si>
  <si>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</si>
  <si>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</si>
  <si>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</si>
  <si>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</si>
  <si>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</si>
  <si>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</si>
  <si>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charset val="134"/>
      </rPr>
      <t>回收料或报废料资源是指来自回收的最终用户产品或消费后产品的再生</t>
    </r>
    <r>
      <rPr>
        <sz val="11"/>
        <color rgb="FFFF0000"/>
        <rFont val="SimSun"/>
        <charset val="134"/>
      </rPr>
      <t>金属</t>
    </r>
    <r>
      <rPr>
        <sz val="11"/>
        <color rgb="FF000000"/>
        <rFont val="SimSun"/>
        <charset val="134"/>
      </rPr>
      <t>，或者在产品制造期间产生的</t>
    </r>
    <r>
      <rPr>
        <sz val="11"/>
        <color rgb="FFFF0000"/>
        <rFont val="SimSun"/>
        <charset val="134"/>
      </rPr>
      <t>金属</t>
    </r>
    <r>
      <rPr>
        <sz val="11"/>
        <color rgb="FF000000"/>
        <rFont val="SimSun"/>
        <charset val="134"/>
      </rPr>
      <t>加工废料。再生</t>
    </r>
    <r>
      <rPr>
        <sz val="11"/>
        <color rgb="FFFF0000"/>
        <rFont val="SimSun"/>
        <charset val="134"/>
      </rPr>
      <t>金属</t>
    </r>
    <r>
      <rPr>
        <sz val="11"/>
        <color rgb="FF000000"/>
        <rFont val="SimSun"/>
        <charset val="134"/>
      </rPr>
      <t>包括某些多余的、废弃的、缺陷的和废</t>
    </r>
    <r>
      <rPr>
        <sz val="11"/>
        <color rgb="FFFF0000"/>
        <rFont val="SimSun"/>
        <charset val="134"/>
      </rPr>
      <t>金属</t>
    </r>
    <r>
      <rPr>
        <sz val="11"/>
        <color rgb="FF000000"/>
        <rFont val="SimSun"/>
        <charset val="134"/>
      </rPr>
      <t>等材料，这些材料含有在生产此类金属时适于回收的已精炼或加工金属。再生</t>
    </r>
    <r>
      <rPr>
        <sz val="11"/>
        <color rgb="FFFF0000"/>
        <rFont val="SimSun"/>
        <charset val="134"/>
      </rPr>
      <t>金属</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</si>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</sst>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_-* #,##0_-;\-* #,##0_-;_-* &quot;-&quot;_-;_-@_-"/>
    <numFmt numFmtId="181" formatCode="_-* #,##0.00_-;\-* #,##0.00_-;_-* &quot;-&quot;??_-;_-@_-"/>
    <numFmt numFmtId="182" formatCode="[$-409]mmmm\ d\,\ yyyy;@"/>
    <numFmt numFmtId="183" formatCode="[$-409]d\-mmm\-yyyy;@"/>
    <numFmt numFmtId="184" formatCode="_-&quot;$&quot;* #,##0_-;\-&quot;$&quot;* #,##0_-;_-&quot;$&quot;* &quot;-&quot;_-;_-@_-"/>
    <numFmt numFmtId="185" formatCode="_-&quot;$&quot;* #,##0.00_-;\-&quot;$&quot;* #,##0.00_-;_-&quot;$&quot;* &quot;-&quot;??_-;_-@_-"/>
    <numFmt numFmtId="186" formatCode="_-* #,##0\ &quot;€&quot;_-;\-* #,##0\ &quot;€&quot;_-;_-* &quot;-&quot;\ &quot;€&quot;_-;_-@_-"/>
    <numFmt numFmtId="187" formatCode="_-* #,##0\ _€_-;\-* #,##0\ _€_-;_-* &quot;-&quot;\ _€_-;_-@_-"/>
    <numFmt numFmtId="188" formatCode="_-* #,##0.00\ &quot;€&quot;_-;\-* #,##0.00\ &quot;€&quot;_-;_-* &quot;-&quot;??\ &quot;€&quot;_-;_-@_-"/>
    <numFmt numFmtId="189" formatCode="_-* #,##0.00\ _€_-;\-* #,##0.00\ _€_-;_-* &quot;-&quot;??\ _€_-;_-@_-"/>
    <numFmt numFmtId="190" formatCode="_-&quot;€&quot;\ * #,##0_-;\-&quot;€&quot;\ * #,##0_-;_-&quot;€&quot;\ * &quot;-&quot;_-;_-@_-"/>
    <numFmt numFmtId="191" formatCode="_-&quot;€&quot;\ * #,##0.00_-;\-&quot;€&quot;\ * #,##0.00_-;_-&quot;€&quot;\ * &quot;-&quot;??_-;_-@_-"/>
    <numFmt numFmtId="192" formatCode="0.0"/>
  </numFmts>
  <fonts count="127">
    <font>
      <sz val="10"/>
      <name val="Verdana"/>
      <family val="2"/>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0"/>
      <color theme="1"/>
      <name val="Arial"/>
      <family val="2"/>
    </font>
    <font>
      <sz val="11"/>
      <color theme="1"/>
      <name val="ＭＳ Ｐゴシック"/>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ＭＳ Ｐゴシック"/>
      <family val="2"/>
      <scheme val="minor"/>
    </font>
    <font>
      <sz val="11"/>
      <color rgb="FF9C0006"/>
      <name val="ＭＳ Ｐゴシック"/>
      <family val="3"/>
      <charset val="128"/>
    </font>
    <font>
      <sz val="11"/>
      <color rgb="FF9C0006"/>
      <name val="ＭＳ Ｐゴシック"/>
      <family val="2"/>
      <scheme val="minor"/>
    </font>
    <font>
      <b/>
      <sz val="11"/>
      <color rgb="FFFA7D00"/>
      <name val="ＭＳ Ｐゴシック"/>
      <family val="2"/>
      <scheme val="minor"/>
    </font>
    <font>
      <b/>
      <sz val="11"/>
      <color theme="0"/>
      <name val="ＭＳ Ｐゴシック"/>
      <family val="2"/>
      <scheme val="minor"/>
    </font>
    <font>
      <i/>
      <sz val="11"/>
      <color rgb="FF7F7F7F"/>
      <name val="ＭＳ Ｐゴシック"/>
      <family val="2"/>
      <scheme val="minor"/>
    </font>
    <font>
      <sz val="11"/>
      <color rgb="FF006100"/>
      <name val="ＭＳ Ｐゴシック"/>
      <family val="2"/>
      <scheme val="minor"/>
    </font>
    <font>
      <b/>
      <sz val="15"/>
      <color theme="3"/>
      <name val="ＭＳ Ｐゴシック"/>
      <family val="2"/>
      <scheme val="minor"/>
    </font>
    <font>
      <b/>
      <sz val="13"/>
      <color theme="3"/>
      <name val="ＭＳ Ｐゴシック"/>
      <family val="2"/>
      <scheme val="minor"/>
    </font>
    <font>
      <b/>
      <sz val="11"/>
      <color theme="3"/>
      <name val="ＭＳ Ｐゴシック"/>
      <family val="2"/>
      <scheme val="minor"/>
    </font>
    <font>
      <u/>
      <sz val="10"/>
      <color theme="10"/>
      <name val="Arial"/>
      <family val="2"/>
    </font>
    <font>
      <u/>
      <sz val="11"/>
      <color theme="10"/>
      <name val="ＭＳ Ｐゴシック"/>
      <family val="2"/>
      <scheme val="minor"/>
    </font>
    <font>
      <u/>
      <sz val="12"/>
      <color theme="10"/>
      <name val="ＭＳ Ｐゴシック"/>
      <family val="2"/>
      <scheme val="minor"/>
    </font>
    <font>
      <sz val="11"/>
      <color rgb="FF3F3F76"/>
      <name val="ＭＳ Ｐゴシック"/>
      <family val="2"/>
      <scheme val="minor"/>
    </font>
    <font>
      <sz val="11"/>
      <color rgb="FFFA7D00"/>
      <name val="ＭＳ Ｐゴシック"/>
      <family val="2"/>
      <scheme val="minor"/>
    </font>
    <font>
      <sz val="11"/>
      <color rgb="FF9C6500"/>
      <name val="ＭＳ Ｐゴシック"/>
      <family val="2"/>
      <scheme val="minor"/>
    </font>
    <font>
      <sz val="10"/>
      <color theme="1"/>
      <name val="ＭＳ Ｐゴシック"/>
      <family val="2"/>
      <charset val="128"/>
    </font>
    <font>
      <sz val="11"/>
      <color theme="1"/>
      <name val="ＭＳ Ｐゴシック"/>
      <family val="3"/>
      <charset val="128"/>
    </font>
    <font>
      <sz val="12"/>
      <color theme="1"/>
      <name val="ＭＳ Ｐゴシック"/>
      <family val="2"/>
      <scheme val="minor"/>
    </font>
    <font>
      <b/>
      <sz val="11"/>
      <color rgb="FF3F3F3F"/>
      <name val="ＭＳ Ｐゴシック"/>
      <family val="2"/>
      <scheme val="minor"/>
    </font>
    <font>
      <sz val="18"/>
      <color theme="3"/>
      <name val="ＭＳ Ｐゴシック"/>
      <family val="2"/>
      <scheme val="major"/>
    </font>
    <font>
      <b/>
      <sz val="11"/>
      <color theme="1"/>
      <name val="ＭＳ Ｐゴシック"/>
      <family val="2"/>
      <scheme val="minor"/>
    </font>
    <font>
      <sz val="11"/>
      <color rgb="FFFF0000"/>
      <name val="ＭＳ Ｐゴシック"/>
      <family val="2"/>
      <scheme val="minor"/>
    </font>
    <font>
      <sz val="10"/>
      <color theme="1"/>
      <name val="Verdana"/>
      <family val="2"/>
    </font>
    <font>
      <sz val="10"/>
      <color theme="0" tint="-0.3498947111423078"/>
      <name val="Verdana"/>
      <family val="2"/>
    </font>
    <font>
      <sz val="11"/>
      <name val="ＭＳ Ｐゴシック"/>
      <family val="2"/>
      <scheme val="minor"/>
    </font>
    <font>
      <sz val="10"/>
      <name val="ＭＳ Ｐゴシック"/>
      <family val="1"/>
      <scheme val="major"/>
    </font>
    <font>
      <u/>
      <sz val="12"/>
      <color indexed="12"/>
      <name val="ＭＳ Ｐゴシック"/>
      <family val="1"/>
      <scheme val="major"/>
    </font>
    <font>
      <sz val="12"/>
      <name val="ＭＳ Ｐゴシック"/>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ＭＳ Ｐゴシック"/>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ＭＳ Ｐゴシック"/>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ＭＳ Ｐゴシック"/>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180"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6" fontId="13" fillId="0" borderId="0" applyFont="0" applyFill="0" applyBorder="0" applyAlignment="0" applyProtection="0"/>
    <xf numFmtId="184" fontId="13" fillId="0" borderId="0" applyFont="0" applyFill="0" applyBorder="0" applyAlignment="0" applyProtection="0"/>
    <xf numFmtId="186" fontId="13" fillId="0" borderId="0" applyFont="0" applyFill="0" applyBorder="0" applyAlignment="0" applyProtection="0"/>
    <xf numFmtId="190"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2" fontId="4" fillId="0" borderId="0"/>
    <xf numFmtId="0" fontId="82" fillId="0" borderId="0"/>
    <xf numFmtId="0" fontId="82" fillId="0" borderId="0"/>
    <xf numFmtId="18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2" fontId="4" fillId="0" borderId="0"/>
    <xf numFmtId="0" fontId="10" fillId="0" borderId="0"/>
    <xf numFmtId="182" fontId="82" fillId="0" borderId="0"/>
    <xf numFmtId="0" fontId="5" fillId="0" borderId="0"/>
    <xf numFmtId="0" fontId="5" fillId="0" borderId="0"/>
    <xf numFmtId="182" fontId="10" fillId="0" borderId="0"/>
    <xf numFmtId="0" fontId="5" fillId="0" borderId="0"/>
    <xf numFmtId="0" fontId="10" fillId="0" borderId="0"/>
    <xf numFmtId="0" fontId="5" fillId="0" borderId="0"/>
    <xf numFmtId="0" fontId="66" fillId="0" borderId="0">
      <alignment vertical="center"/>
    </xf>
    <xf numFmtId="182"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2" fontId="4" fillId="0" borderId="0"/>
    <xf numFmtId="182"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2" fontId="13" fillId="0" borderId="0"/>
    <xf numFmtId="0" fontId="82" fillId="0" borderId="0"/>
    <xf numFmtId="0" fontId="82" fillId="0" borderId="0"/>
    <xf numFmtId="0" fontId="82" fillId="0" borderId="0"/>
    <xf numFmtId="182"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2" fontId="0" fillId="45" borderId="13" xfId="0" applyNumberFormat="1" applyFill="1" applyBorder="1" applyAlignment="1">
      <alignment vertical="top" wrapText="1"/>
    </xf>
    <xf numFmtId="182" fontId="0" fillId="45" borderId="0" xfId="0" applyNumberFormat="1" applyFill="1"/>
    <xf numFmtId="182" fontId="12" fillId="45" borderId="0" xfId="0" applyNumberFormat="1" applyFont="1" applyFill="1"/>
    <xf numFmtId="18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2"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2" fontId="7" fillId="45" borderId="0" xfId="0" applyNumberFormat="1" applyFont="1" applyFill="1" applyAlignment="1">
      <alignment horizontal="center" vertical="center" wrapText="1"/>
    </xf>
    <xf numFmtId="0" fontId="0" fillId="45" borderId="0" xfId="0" applyFill="1" applyAlignment="1">
      <alignment horizontal="center" vertical="center"/>
    </xf>
    <xf numFmtId="182"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2"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92"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82"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83" fontId="17" fillId="45" borderId="31" xfId="0" applyNumberFormat="1" applyFont="1" applyFill="1" applyBorder="1" applyAlignment="1" applyProtection="1">
      <alignment horizontal="center" wrapText="1"/>
      <protection locked="0"/>
    </xf>
    <xf numFmtId="183"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アクセント 1" xfId="687" builtinId="30" customBuiltin="1"/>
    <cellStyle name="20% - アクセント 2" xfId="691" builtinId="34" customBuiltin="1"/>
    <cellStyle name="20% - アクセント 3" xfId="695" builtinId="38" customBuiltin="1"/>
    <cellStyle name="20% - アクセント 4" xfId="699" builtinId="42" customBuiltin="1"/>
    <cellStyle name="20% - アクセント 5" xfId="703" builtinId="46" customBuiltin="1"/>
    <cellStyle name="20% - アクセント 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アクセント 1" xfId="688" builtinId="31" customBuiltin="1"/>
    <cellStyle name="40% - アクセント 2" xfId="692" builtinId="35" customBuiltin="1"/>
    <cellStyle name="40% - アクセント 3" xfId="696" builtinId="39" customBuiltin="1"/>
    <cellStyle name="40% - アクセント 4" xfId="700" builtinId="43" customBuiltin="1"/>
    <cellStyle name="40% - アクセント 5" xfId="704" builtinId="47" customBuiltin="1"/>
    <cellStyle name="40% - アクセント 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アクセント 1" xfId="689" builtinId="32" customBuiltin="1"/>
    <cellStyle name="60% - アクセント 2" xfId="693" builtinId="36" customBuiltin="1"/>
    <cellStyle name="60% - アクセント 3" xfId="697" builtinId="40" customBuiltin="1"/>
    <cellStyle name="60% - アクセント 4" xfId="701" builtinId="44" customBuiltin="1"/>
    <cellStyle name="60% - アクセント 5" xfId="705" builtinId="48" customBuiltin="1"/>
    <cellStyle name="60% - アクセント 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Warning Text 2" xfId="590" xr:uid="{00000000-0005-0000-0000-0000C3020000}"/>
    <cellStyle name="アクセント 1" xfId="686" builtinId="29" customBuiltin="1"/>
    <cellStyle name="アクセント 2" xfId="690" builtinId="33" customBuiltin="1"/>
    <cellStyle name="アクセント 3" xfId="694" builtinId="37" customBuiltin="1"/>
    <cellStyle name="アクセント 4" xfId="698" builtinId="41" customBuiltin="1"/>
    <cellStyle name="アクセント 5" xfId="702" builtinId="45" customBuiltin="1"/>
    <cellStyle name="アクセント 6" xfId="706" builtinId="49" customBuiltin="1"/>
    <cellStyle name="タイトル" xfId="670" builtinId="15" customBuiltin="1"/>
    <cellStyle name="チェック セル" xfId="682" builtinId="23" customBuiltin="1"/>
    <cellStyle name="どちらでもない" xfId="677" builtinId="28" customBuiltin="1"/>
    <cellStyle name="リンク セル" xfId="681" builtinId="24" customBuiltin="1"/>
    <cellStyle name="悪い" xfId="676" builtinId="27" customBuiltin="1"/>
    <cellStyle name="一般 7" xfId="592" xr:uid="{00000000-0005-0000-0000-0000C5020000}"/>
    <cellStyle name="計算" xfId="680" builtinId="22" customBuiltin="1"/>
    <cellStyle name="警告文" xfId="683" builtinId="11" customBuiltin="1"/>
    <cellStyle name="見出し 1" xfId="671" builtinId="16" customBuiltin="1"/>
    <cellStyle name="見出し 2" xfId="672" builtinId="17" customBuiltin="1"/>
    <cellStyle name="見出し 3" xfId="673" builtinId="18" customBuiltin="1"/>
    <cellStyle name="見出し 4" xfId="674" builtinId="19" customBuiltin="1"/>
    <cellStyle name="集計" xfId="685" builtinId="25" customBuiltin="1"/>
    <cellStyle name="出力" xfId="679" builtinId="21" customBuiltin="1"/>
    <cellStyle name="説明文" xfId="684" builtinId="53" customBuiltin="1"/>
    <cellStyle name="入力" xfId="678" builtinId="20" customBuiltin="1"/>
    <cellStyle name="標準" xfId="0" builtinId="0"/>
    <cellStyle name="標準 2" xfId="593" xr:uid="{00000000-0005-0000-0000-0000C6020000}"/>
    <cellStyle name="標準 2 2" xfId="594" xr:uid="{00000000-0005-0000-0000-0000C7020000}"/>
    <cellStyle name="標準 2 3" xfId="595" xr:uid="{00000000-0005-0000-0000-0000C8020000}"/>
    <cellStyle name="良い" xfId="675" builtinId="26" customBuiltin="1"/>
    <cellStyle name="표준 2" xfId="591" xr:uid="{00000000-0005-0000-0000-0000C4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3.5"/>
  <cols>
    <col min="1" max="1" width="1" customWidth="1"/>
    <col min="2" max="2" width="10" customWidth="1"/>
    <col min="3" max="3" width="11.4609375" customWidth="1"/>
    <col min="4" max="4" width="17" style="147" customWidth="1"/>
    <col min="5" max="5" width="42.15234375" customWidth="1"/>
    <col min="6" max="6" width="53.15234375" customWidth="1"/>
    <col min="7" max="7" width="1" customWidth="1"/>
  </cols>
  <sheetData>
    <row r="1" spans="1:7" ht="14"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c r="A12" s="388"/>
      <c r="B12" s="172" t="s">
        <v>7</v>
      </c>
      <c r="C12" s="173" t="s">
        <v>8</v>
      </c>
      <c r="D12" s="174" t="s">
        <v>9</v>
      </c>
      <c r="E12" s="173" t="s">
        <v>10</v>
      </c>
      <c r="F12" s="173" t="s">
        <v>11</v>
      </c>
      <c r="G12" s="24"/>
    </row>
    <row r="13" spans="1:7" ht="57.5">
      <c r="A13" s="388"/>
      <c r="B13" s="285">
        <v>1</v>
      </c>
      <c r="C13" s="223" t="s">
        <v>12</v>
      </c>
      <c r="D13" s="224">
        <v>44489</v>
      </c>
      <c r="E13" s="223" t="s">
        <v>12216</v>
      </c>
      <c r="F13" s="225" t="s">
        <v>12225</v>
      </c>
      <c r="G13" s="24"/>
    </row>
    <row r="14" spans="1:7" ht="57.5">
      <c r="A14" s="388"/>
      <c r="B14" s="222">
        <v>1.01</v>
      </c>
      <c r="C14" s="223" t="s">
        <v>12</v>
      </c>
      <c r="D14" s="224">
        <v>44523</v>
      </c>
      <c r="E14" s="223" t="s">
        <v>12217</v>
      </c>
      <c r="F14" s="225" t="s">
        <v>12225</v>
      </c>
      <c r="G14" s="24"/>
    </row>
    <row r="15" spans="1:7" ht="57.5">
      <c r="A15" s="388"/>
      <c r="B15" s="222">
        <v>1.02</v>
      </c>
      <c r="C15" s="223" t="s">
        <v>12</v>
      </c>
      <c r="D15" s="224">
        <v>44553</v>
      </c>
      <c r="E15" s="223" t="s">
        <v>12218</v>
      </c>
      <c r="F15" s="225" t="s">
        <v>12225</v>
      </c>
      <c r="G15" s="24"/>
    </row>
    <row r="16" spans="1:7" ht="92">
      <c r="A16" s="388"/>
      <c r="B16" s="222">
        <v>1.1000000000000001</v>
      </c>
      <c r="C16" s="223" t="s">
        <v>12</v>
      </c>
      <c r="D16" s="224">
        <v>44848</v>
      </c>
      <c r="E16" s="223" t="s">
        <v>12219</v>
      </c>
      <c r="F16" s="225" t="s">
        <v>12226</v>
      </c>
      <c r="G16" s="24"/>
    </row>
    <row r="17" spans="1:7" ht="57.5">
      <c r="A17" s="388"/>
      <c r="B17" s="222">
        <v>1.1100000000000001</v>
      </c>
      <c r="C17" s="223" t="s">
        <v>12</v>
      </c>
      <c r="D17" s="224">
        <v>44869</v>
      </c>
      <c r="E17" s="223" t="s">
        <v>12220</v>
      </c>
      <c r="F17" s="225" t="s">
        <v>12226</v>
      </c>
      <c r="G17" s="24"/>
    </row>
    <row r="18" spans="1:7" ht="57.5">
      <c r="A18" s="388"/>
      <c r="B18" s="222">
        <v>1.2</v>
      </c>
      <c r="C18" s="223" t="s">
        <v>12</v>
      </c>
      <c r="D18" s="224">
        <v>45058</v>
      </c>
      <c r="E18" s="223" t="s">
        <v>12269</v>
      </c>
      <c r="F18" s="225" t="s">
        <v>12227</v>
      </c>
      <c r="G18" s="24"/>
    </row>
    <row r="19" spans="1:7" ht="57.5">
      <c r="A19" s="388"/>
      <c r="B19" s="222">
        <v>1.3</v>
      </c>
      <c r="C19" s="223" t="s">
        <v>12</v>
      </c>
      <c r="D19" s="224">
        <v>45408</v>
      </c>
      <c r="E19" s="286" t="s">
        <v>20008</v>
      </c>
      <c r="F19" s="225" t="s">
        <v>12270</v>
      </c>
      <c r="G19" s="24"/>
    </row>
    <row r="20" spans="1:7" ht="57.5">
      <c r="A20" s="388"/>
      <c r="B20" s="291" t="s">
        <v>18642</v>
      </c>
      <c r="C20" s="223" t="s">
        <v>12</v>
      </c>
      <c r="D20" s="224">
        <v>45772</v>
      </c>
      <c r="E20" s="286" t="s">
        <v>19186</v>
      </c>
      <c r="F20" s="225" t="s">
        <v>19309</v>
      </c>
      <c r="G20" s="24"/>
    </row>
    <row r="21" spans="1:7" ht="80.5">
      <c r="A21" s="388"/>
      <c r="B21" s="291" t="s">
        <v>20112</v>
      </c>
      <c r="C21" s="223" t="s">
        <v>12</v>
      </c>
      <c r="D21" s="384">
        <v>45947</v>
      </c>
      <c r="E21" s="385" t="s">
        <v>20116</v>
      </c>
      <c r="F21" s="225" t="s">
        <v>20111</v>
      </c>
      <c r="G21" s="24"/>
    </row>
    <row r="22" spans="1:7" ht="14" thickBot="1">
      <c r="A22" s="389"/>
      <c r="B22" s="393" t="str">
        <f ca="1">OFFSET(L!$C$1,MATCH("General"&amp;"Cpy",L!$A:$A,0)-1,SL,,)</f>
        <v>© 2025 Responsible Minerals Initiative. All rights reserved.</v>
      </c>
      <c r="C22" s="393"/>
      <c r="D22" s="393"/>
      <c r="E22" s="393"/>
      <c r="F22" s="393"/>
      <c r="G22" s="25"/>
    </row>
    <row r="23" spans="1:7" ht="14"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oddFooter>&amp;L_x000D_&amp;1#&amp;"Calibri"&amp;10&amp;K000000 Internal</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65625" defaultRowHeight="14"/>
  <cols>
    <col min="1" max="1" width="14.765625" style="125" customWidth="1"/>
    <col min="2" max="2" width="14" style="125" customWidth="1"/>
    <col min="3" max="3" width="6" style="125" customWidth="1"/>
    <col min="4" max="4" width="51" style="125" customWidth="1"/>
    <col min="5" max="5" width="46" style="238" customWidth="1"/>
    <col min="6" max="6" width="61.765625" style="239" customWidth="1"/>
    <col min="7" max="7" width="61.765625" style="125" customWidth="1"/>
    <col min="8" max="8" width="65.765625" style="142" customWidth="1"/>
    <col min="9" max="9" width="51.4609375" style="187" customWidth="1"/>
    <col min="10" max="16384" width="8.765625" style="187"/>
  </cols>
  <sheetData>
    <row r="1" spans="1:9">
      <c r="B1" s="125" t="s">
        <v>351</v>
      </c>
      <c r="C1" s="125" t="s">
        <v>352</v>
      </c>
      <c r="D1" s="125" t="s">
        <v>17</v>
      </c>
      <c r="E1" s="238" t="s">
        <v>353</v>
      </c>
      <c r="F1" s="239" t="s">
        <v>354</v>
      </c>
      <c r="G1" s="125" t="s">
        <v>355</v>
      </c>
      <c r="H1" s="274" t="s">
        <v>356</v>
      </c>
      <c r="I1" s="187" t="s">
        <v>18472</v>
      </c>
    </row>
    <row r="2" spans="1:9" ht="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1.5">
      <c r="A9" s="125" t="str">
        <f t="shared" ref="A9" si="1">B9&amp;C9</f>
        <v>InstructionsA9</v>
      </c>
      <c r="B9" s="125" t="s">
        <v>357</v>
      </c>
      <c r="C9" s="125" t="s">
        <v>385</v>
      </c>
      <c r="D9" s="125" t="s">
        <v>20155</v>
      </c>
      <c r="E9" s="238" t="s">
        <v>20156</v>
      </c>
      <c r="F9" s="239" t="s">
        <v>20154</v>
      </c>
      <c r="G9" s="125" t="s">
        <v>20157</v>
      </c>
      <c r="H9" s="274" t="s">
        <v>20158</v>
      </c>
      <c r="I9" s="99" t="s">
        <v>20159</v>
      </c>
    </row>
    <row r="10" spans="1:9" ht="40.5">
      <c r="A10" s="125" t="str">
        <f t="shared" si="0"/>
        <v>InstructionsA10</v>
      </c>
      <c r="B10" s="125" t="s">
        <v>357</v>
      </c>
      <c r="C10" s="125" t="s">
        <v>390</v>
      </c>
      <c r="D10" s="125" t="s">
        <v>19361</v>
      </c>
      <c r="E10" s="238" t="s">
        <v>386</v>
      </c>
      <c r="F10" s="239" t="s">
        <v>387</v>
      </c>
      <c r="G10" s="125" t="s">
        <v>388</v>
      </c>
      <c r="H10" s="274" t="s">
        <v>389</v>
      </c>
      <c r="I10" s="125" t="s">
        <v>18476</v>
      </c>
    </row>
    <row r="11" spans="1:9" ht="28">
      <c r="A11" s="125" t="str">
        <f>B11&amp;C11</f>
        <v>InstructionsA11</v>
      </c>
      <c r="B11" s="125" t="s">
        <v>357</v>
      </c>
      <c r="C11" s="125" t="s">
        <v>395</v>
      </c>
      <c r="D11" s="125" t="s">
        <v>19362</v>
      </c>
      <c r="E11" s="238" t="s">
        <v>391</v>
      </c>
      <c r="F11" s="239" t="s">
        <v>392</v>
      </c>
      <c r="G11" s="125" t="s">
        <v>393</v>
      </c>
      <c r="H11" s="274" t="s">
        <v>394</v>
      </c>
      <c r="I11" s="125" t="s">
        <v>18477</v>
      </c>
    </row>
    <row r="12" spans="1:9" ht="27">
      <c r="A12" s="125" t="str">
        <f t="shared" si="0"/>
        <v>InstructionsA12</v>
      </c>
      <c r="B12" s="125" t="s">
        <v>357</v>
      </c>
      <c r="C12" s="125" t="s">
        <v>400</v>
      </c>
      <c r="D12" s="125" t="s">
        <v>19363</v>
      </c>
      <c r="E12" s="219" t="s">
        <v>396</v>
      </c>
      <c r="F12" s="241" t="s">
        <v>397</v>
      </c>
      <c r="G12" s="125" t="s">
        <v>398</v>
      </c>
      <c r="H12" s="274" t="s">
        <v>399</v>
      </c>
      <c r="I12" s="125" t="s">
        <v>18478</v>
      </c>
    </row>
    <row r="13" spans="1:9" ht="40.5">
      <c r="A13" s="125" t="str">
        <f t="shared" si="0"/>
        <v>InstructionsA13</v>
      </c>
      <c r="B13" s="125" t="s">
        <v>357</v>
      </c>
      <c r="C13" s="125" t="s">
        <v>405</v>
      </c>
      <c r="D13" s="125" t="s">
        <v>19364</v>
      </c>
      <c r="E13" s="238" t="s">
        <v>401</v>
      </c>
      <c r="F13" s="239" t="s">
        <v>402</v>
      </c>
      <c r="G13" s="125" t="s">
        <v>403</v>
      </c>
      <c r="H13" s="274" t="s">
        <v>404</v>
      </c>
      <c r="I13" s="125" t="s">
        <v>18479</v>
      </c>
    </row>
    <row r="14" spans="1:9" ht="67.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81">
      <c r="A16" s="125" t="str">
        <f t="shared" si="0"/>
        <v>InstructionsA16</v>
      </c>
      <c r="B16" s="125" t="s">
        <v>357</v>
      </c>
      <c r="C16" s="125" t="s">
        <v>420</v>
      </c>
      <c r="D16" s="125" t="s">
        <v>19367</v>
      </c>
      <c r="E16" s="238" t="s">
        <v>416</v>
      </c>
      <c r="F16" s="239" t="s">
        <v>417</v>
      </c>
      <c r="G16" s="125" t="s">
        <v>418</v>
      </c>
      <c r="H16" s="274" t="s">
        <v>419</v>
      </c>
      <c r="I16" s="125" t="s">
        <v>18482</v>
      </c>
    </row>
    <row r="17" spans="1:9" ht="27">
      <c r="A17" s="125" t="str">
        <f t="shared" si="0"/>
        <v>InstructionsA17</v>
      </c>
      <c r="B17" s="125" t="s">
        <v>357</v>
      </c>
      <c r="C17" s="125" t="s">
        <v>425</v>
      </c>
      <c r="D17" s="125" t="s">
        <v>19368</v>
      </c>
      <c r="E17" s="219" t="s">
        <v>421</v>
      </c>
      <c r="F17" s="241" t="s">
        <v>422</v>
      </c>
      <c r="G17" s="125" t="s">
        <v>423</v>
      </c>
      <c r="H17" s="274" t="s">
        <v>424</v>
      </c>
      <c r="I17" s="125" t="s">
        <v>18483</v>
      </c>
    </row>
    <row r="18" spans="1:9" ht="67.5">
      <c r="A18" s="125" t="str">
        <f t="shared" si="0"/>
        <v>InstructionsA18</v>
      </c>
      <c r="B18" s="125" t="s">
        <v>357</v>
      </c>
      <c r="C18" s="125" t="s">
        <v>430</v>
      </c>
      <c r="D18" s="125" t="s">
        <v>19369</v>
      </c>
      <c r="E18" s="238" t="s">
        <v>426</v>
      </c>
      <c r="F18" s="239" t="s">
        <v>427</v>
      </c>
      <c r="G18" s="125" t="s">
        <v>428</v>
      </c>
      <c r="H18" s="274" t="s">
        <v>429</v>
      </c>
      <c r="I18" s="125" t="s">
        <v>18484</v>
      </c>
    </row>
    <row r="19" spans="1:9" ht="27">
      <c r="A19" s="125" t="str">
        <f>B19&amp;C19</f>
        <v>InstructionsA19</v>
      </c>
      <c r="B19" s="125" t="s">
        <v>357</v>
      </c>
      <c r="C19" s="125" t="s">
        <v>435</v>
      </c>
      <c r="D19" s="125" t="s">
        <v>19370</v>
      </c>
      <c r="E19" s="125" t="s">
        <v>431</v>
      </c>
      <c r="F19" s="241" t="s">
        <v>432</v>
      </c>
      <c r="G19" s="125" t="s">
        <v>433</v>
      </c>
      <c r="H19" s="274" t="s">
        <v>434</v>
      </c>
      <c r="I19" s="125" t="s">
        <v>18485</v>
      </c>
    </row>
    <row r="20" spans="1:9" ht="40.5">
      <c r="A20" s="125" t="str">
        <f t="shared" si="0"/>
        <v>InstructionsA20</v>
      </c>
      <c r="B20" s="125" t="s">
        <v>357</v>
      </c>
      <c r="C20" s="125" t="s">
        <v>440</v>
      </c>
      <c r="D20" s="125" t="s">
        <v>19371</v>
      </c>
      <c r="E20" s="238" t="s">
        <v>436</v>
      </c>
      <c r="F20" s="239" t="s">
        <v>437</v>
      </c>
      <c r="G20" s="125" t="s">
        <v>438</v>
      </c>
      <c r="H20" s="277" t="s">
        <v>439</v>
      </c>
      <c r="I20" s="125" t="s">
        <v>18486</v>
      </c>
    </row>
    <row r="21" spans="1:9" ht="40.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08">
      <c r="A23" s="125" t="str">
        <f t="shared" si="0"/>
        <v>InstructionsA24</v>
      </c>
      <c r="B23" s="125" t="s">
        <v>357</v>
      </c>
      <c r="C23" s="125" t="s">
        <v>446</v>
      </c>
      <c r="D23" s="125" t="s">
        <v>19407</v>
      </c>
      <c r="E23" s="238" t="s">
        <v>19515</v>
      </c>
      <c r="F23" s="239" t="s">
        <v>19516</v>
      </c>
      <c r="G23" s="240" t="s">
        <v>19517</v>
      </c>
      <c r="H23" s="277" t="s">
        <v>19518</v>
      </c>
      <c r="I23" s="125" t="s">
        <v>19519</v>
      </c>
    </row>
    <row r="24" spans="1:9" ht="30">
      <c r="A24" s="125" t="str">
        <f>B24&amp;C24</f>
        <v>InstructionsA25</v>
      </c>
      <c r="B24" s="125" t="s">
        <v>357</v>
      </c>
      <c r="C24" s="125" t="s">
        <v>452</v>
      </c>
      <c r="D24" s="125" t="s">
        <v>447</v>
      </c>
      <c r="E24" s="238" t="s">
        <v>448</v>
      </c>
      <c r="F24" s="239" t="s">
        <v>449</v>
      </c>
      <c r="G24" s="125" t="s">
        <v>450</v>
      </c>
      <c r="H24" s="277" t="s">
        <v>451</v>
      </c>
      <c r="I24" s="125" t="s">
        <v>18488</v>
      </c>
    </row>
    <row r="25" spans="1:9" ht="81">
      <c r="A25" s="125" t="str">
        <f t="shared" si="0"/>
        <v>InstructionsA26</v>
      </c>
      <c r="B25" s="125" t="s">
        <v>357</v>
      </c>
      <c r="C25" s="125" t="s">
        <v>453</v>
      </c>
      <c r="D25" s="125" t="s">
        <v>19290</v>
      </c>
      <c r="E25" s="238" t="s">
        <v>19520</v>
      </c>
      <c r="F25" s="269" t="s">
        <v>19524</v>
      </c>
      <c r="G25" s="125" t="s">
        <v>19521</v>
      </c>
      <c r="H25" s="274" t="s">
        <v>19522</v>
      </c>
      <c r="I25" s="125" t="s">
        <v>19523</v>
      </c>
    </row>
    <row r="26" spans="1:9" ht="229.5">
      <c r="A26" s="125" t="str">
        <f t="shared" si="0"/>
        <v>InstructionsA27</v>
      </c>
      <c r="B26" s="125" t="s">
        <v>357</v>
      </c>
      <c r="C26" s="125" t="s">
        <v>454</v>
      </c>
      <c r="D26" s="125" t="s">
        <v>19525</v>
      </c>
      <c r="E26" s="242" t="s">
        <v>19526</v>
      </c>
      <c r="F26" s="269" t="s">
        <v>19902</v>
      </c>
      <c r="G26" s="125" t="s">
        <v>19538</v>
      </c>
      <c r="H26" s="274" t="s">
        <v>19527</v>
      </c>
      <c r="I26" s="125" t="s">
        <v>19528</v>
      </c>
    </row>
    <row r="27" spans="1:9" ht="40.5">
      <c r="A27" s="125" t="str">
        <f t="shared" si="0"/>
        <v>InstructionsA28</v>
      </c>
      <c r="B27" s="125" t="s">
        <v>357</v>
      </c>
      <c r="C27" s="125" t="s">
        <v>460</v>
      </c>
      <c r="D27" s="125" t="s">
        <v>455</v>
      </c>
      <c r="E27" s="238" t="s">
        <v>456</v>
      </c>
      <c r="F27" s="239" t="s">
        <v>457</v>
      </c>
      <c r="G27" s="125" t="s">
        <v>458</v>
      </c>
      <c r="H27" s="274" t="s">
        <v>459</v>
      </c>
      <c r="I27" s="125" t="s">
        <v>18489</v>
      </c>
    </row>
    <row r="28" spans="1:9" ht="40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29.5">
      <c r="A30" s="125" t="str">
        <f t="shared" si="2"/>
        <v>InstructionsA31</v>
      </c>
      <c r="B30" s="125" t="s">
        <v>357</v>
      </c>
      <c r="C30" s="125" t="s">
        <v>463</v>
      </c>
      <c r="D30" s="125" t="s">
        <v>19358</v>
      </c>
      <c r="E30" s="378" t="s">
        <v>19906</v>
      </c>
      <c r="F30" s="239" t="s">
        <v>19905</v>
      </c>
      <c r="G30" s="125" t="s">
        <v>19907</v>
      </c>
      <c r="H30" s="274" t="s">
        <v>19908</v>
      </c>
      <c r="I30" s="125" t="s">
        <v>19909</v>
      </c>
    </row>
    <row r="31" spans="1:9" ht="229.5">
      <c r="A31" s="125" t="str">
        <f t="shared" si="2"/>
        <v>InstructionsA32</v>
      </c>
      <c r="B31" s="125" t="s">
        <v>357</v>
      </c>
      <c r="C31" s="125" t="s">
        <v>464</v>
      </c>
      <c r="D31" s="125" t="s">
        <v>19359</v>
      </c>
      <c r="E31" s="125" t="s">
        <v>19911</v>
      </c>
      <c r="F31" s="243" t="s">
        <v>19910</v>
      </c>
      <c r="G31" s="125" t="s">
        <v>19912</v>
      </c>
      <c r="H31" s="274" t="s">
        <v>19913</v>
      </c>
      <c r="I31" s="125" t="s">
        <v>19914</v>
      </c>
    </row>
    <row r="32" spans="1:9" ht="135">
      <c r="A32" s="125" t="str">
        <f t="shared" si="2"/>
        <v>InstructionsA33</v>
      </c>
      <c r="B32" s="125" t="s">
        <v>357</v>
      </c>
      <c r="C32" s="125" t="s">
        <v>465</v>
      </c>
      <c r="D32" s="125" t="s">
        <v>19294</v>
      </c>
      <c r="E32" s="378" t="s">
        <v>19539</v>
      </c>
      <c r="F32" s="243" t="s">
        <v>19915</v>
      </c>
      <c r="G32" s="125" t="s">
        <v>19540</v>
      </c>
      <c r="H32" s="274" t="s">
        <v>19541</v>
      </c>
      <c r="I32" s="125" t="s">
        <v>19542</v>
      </c>
    </row>
    <row r="33" spans="1:9" ht="13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270">
      <c r="A35" s="125" t="str">
        <f t="shared" si="0"/>
        <v>InstructionsA37</v>
      </c>
      <c r="B35" s="125" t="s">
        <v>357</v>
      </c>
      <c r="C35" s="125" t="s">
        <v>467</v>
      </c>
      <c r="D35" s="125" t="s">
        <v>19293</v>
      </c>
      <c r="E35" s="238" t="s">
        <v>19551</v>
      </c>
      <c r="F35" s="239" t="s">
        <v>19918</v>
      </c>
      <c r="G35" s="246" t="s">
        <v>19552</v>
      </c>
      <c r="H35" s="274" t="s">
        <v>19553</v>
      </c>
      <c r="I35" s="125" t="s">
        <v>19554</v>
      </c>
    </row>
    <row r="36" spans="1:9" ht="54">
      <c r="A36" s="125" t="str">
        <f t="shared" si="0"/>
        <v>InstructionsA38</v>
      </c>
      <c r="B36" s="125" t="s">
        <v>357</v>
      </c>
      <c r="C36" s="125" t="s">
        <v>472</v>
      </c>
      <c r="D36" s="125" t="s">
        <v>19296</v>
      </c>
      <c r="E36" s="242" t="s">
        <v>468</v>
      </c>
      <c r="F36" s="269" t="s">
        <v>469</v>
      </c>
      <c r="G36" s="125" t="s">
        <v>470</v>
      </c>
      <c r="H36" s="274" t="s">
        <v>471</v>
      </c>
      <c r="I36" s="125" t="s">
        <v>18490</v>
      </c>
    </row>
    <row r="37" spans="1:9" ht="81">
      <c r="A37" s="125" t="str">
        <f t="shared" si="0"/>
        <v>InstructionsA39</v>
      </c>
      <c r="B37" s="125" t="s">
        <v>357</v>
      </c>
      <c r="C37" s="125" t="s">
        <v>473</v>
      </c>
      <c r="D37" s="125" t="s">
        <v>19297</v>
      </c>
      <c r="E37" s="242" t="s">
        <v>19556</v>
      </c>
      <c r="F37" s="269" t="s">
        <v>19557</v>
      </c>
      <c r="G37" s="125" t="s">
        <v>19559</v>
      </c>
      <c r="H37" s="274" t="s">
        <v>19561</v>
      </c>
      <c r="I37" s="125" t="s">
        <v>19563</v>
      </c>
    </row>
    <row r="38" spans="1:9" ht="108">
      <c r="A38" s="125" t="str">
        <f t="shared" si="0"/>
        <v>InstructionsA40</v>
      </c>
      <c r="B38" s="125" t="s">
        <v>357</v>
      </c>
      <c r="C38" s="125" t="s">
        <v>474</v>
      </c>
      <c r="D38" s="125" t="s">
        <v>19298</v>
      </c>
      <c r="E38" s="378" t="s">
        <v>19555</v>
      </c>
      <c r="F38" s="270" t="s">
        <v>19919</v>
      </c>
      <c r="G38" s="125" t="s">
        <v>19558</v>
      </c>
      <c r="H38" s="274" t="s">
        <v>19560</v>
      </c>
      <c r="I38" s="125" t="s">
        <v>19562</v>
      </c>
    </row>
    <row r="39" spans="1:9" ht="175.5">
      <c r="A39" s="125" t="str">
        <f t="shared" si="0"/>
        <v>InstructionsA41</v>
      </c>
      <c r="B39" s="125" t="s">
        <v>357</v>
      </c>
      <c r="C39" s="125" t="s">
        <v>480</v>
      </c>
      <c r="D39" s="125" t="s">
        <v>475</v>
      </c>
      <c r="E39" s="245" t="s">
        <v>476</v>
      </c>
      <c r="F39" s="271" t="s">
        <v>477</v>
      </c>
      <c r="G39" s="244" t="s">
        <v>478</v>
      </c>
      <c r="H39" s="274" t="s">
        <v>479</v>
      </c>
      <c r="I39" s="125" t="s">
        <v>18491</v>
      </c>
    </row>
    <row r="40" spans="1:9" ht="216">
      <c r="A40" s="125" t="str">
        <f>B40&amp;C40</f>
        <v>InstructionsA42</v>
      </c>
      <c r="B40" s="125" t="s">
        <v>357</v>
      </c>
      <c r="C40" s="125" t="s">
        <v>486</v>
      </c>
      <c r="D40" s="125" t="s">
        <v>481</v>
      </c>
      <c r="E40" s="245" t="s">
        <v>482</v>
      </c>
      <c r="F40" s="271" t="s">
        <v>483</v>
      </c>
      <c r="G40" s="247" t="s">
        <v>484</v>
      </c>
      <c r="H40" s="278" t="s">
        <v>485</v>
      </c>
      <c r="I40" s="125" t="s">
        <v>18492</v>
      </c>
    </row>
    <row r="41" spans="1:9" ht="216">
      <c r="A41" s="125" t="str">
        <f>B41&amp;C41</f>
        <v>InstructionsA43</v>
      </c>
      <c r="B41" s="125" t="s">
        <v>357</v>
      </c>
      <c r="C41" s="125" t="s">
        <v>492</v>
      </c>
      <c r="D41" s="125" t="s">
        <v>487</v>
      </c>
      <c r="E41" s="238" t="s">
        <v>488</v>
      </c>
      <c r="F41" s="269" t="s">
        <v>489</v>
      </c>
      <c r="G41" s="125" t="s">
        <v>490</v>
      </c>
      <c r="H41" s="274" t="s">
        <v>491</v>
      </c>
      <c r="I41" s="125" t="s">
        <v>18493</v>
      </c>
    </row>
    <row r="42" spans="1:9" ht="81">
      <c r="A42" s="125" t="str">
        <f t="shared" si="0"/>
        <v>InstructionsA44</v>
      </c>
      <c r="B42" s="125" t="s">
        <v>357</v>
      </c>
      <c r="C42" s="125" t="s">
        <v>19375</v>
      </c>
      <c r="D42" s="125" t="s">
        <v>493</v>
      </c>
      <c r="E42" s="238" t="s">
        <v>494</v>
      </c>
      <c r="F42" s="269" t="s">
        <v>19565</v>
      </c>
      <c r="G42" s="125" t="s">
        <v>495</v>
      </c>
      <c r="H42" s="274" t="s">
        <v>496</v>
      </c>
      <c r="I42" s="125" t="s">
        <v>18494</v>
      </c>
    </row>
    <row r="43" spans="1:9" ht="67.5">
      <c r="A43" s="125" t="str">
        <f t="shared" si="0"/>
        <v>InstructionsA46</v>
      </c>
      <c r="B43" s="125" t="s">
        <v>357</v>
      </c>
      <c r="C43" s="125" t="s">
        <v>502</v>
      </c>
      <c r="D43" s="125" t="s">
        <v>497</v>
      </c>
      <c r="E43" s="238" t="s">
        <v>498</v>
      </c>
      <c r="F43" s="239" t="s">
        <v>499</v>
      </c>
      <c r="G43" s="125" t="s">
        <v>500</v>
      </c>
      <c r="H43" s="274" t="s">
        <v>501</v>
      </c>
      <c r="I43" s="125" t="s">
        <v>18495</v>
      </c>
    </row>
    <row r="44" spans="1:9" ht="94.5">
      <c r="A44" s="125" t="str">
        <f t="shared" si="0"/>
        <v>InstructionsA47</v>
      </c>
      <c r="B44" s="125" t="s">
        <v>357</v>
      </c>
      <c r="C44" s="125" t="s">
        <v>19376</v>
      </c>
      <c r="D44" s="125" t="s">
        <v>19299</v>
      </c>
      <c r="E44" s="242" t="s">
        <v>503</v>
      </c>
      <c r="F44" s="269" t="s">
        <v>504</v>
      </c>
      <c r="G44" s="246" t="s">
        <v>505</v>
      </c>
      <c r="H44" s="274" t="s">
        <v>506</v>
      </c>
      <c r="I44" s="125" t="s">
        <v>18496</v>
      </c>
    </row>
    <row r="45" spans="1:9" ht="67.5">
      <c r="A45" s="125" t="str">
        <f t="shared" si="0"/>
        <v>InstructionsA48</v>
      </c>
      <c r="B45" s="232" t="s">
        <v>357</v>
      </c>
      <c r="C45" s="125" t="s">
        <v>507</v>
      </c>
      <c r="D45" s="232" t="s">
        <v>508</v>
      </c>
      <c r="E45" s="238" t="s">
        <v>509</v>
      </c>
      <c r="F45" s="239" t="s">
        <v>510</v>
      </c>
      <c r="G45" s="248" t="s">
        <v>511</v>
      </c>
      <c r="H45" s="274" t="s">
        <v>512</v>
      </c>
      <c r="I45" s="125" t="s">
        <v>18497</v>
      </c>
    </row>
    <row r="46" spans="1:9" ht="67.5">
      <c r="A46" s="125" t="str">
        <f>B46&amp;C46</f>
        <v>InstructionsA49</v>
      </c>
      <c r="B46" s="125" t="s">
        <v>357</v>
      </c>
      <c r="C46" s="125" t="s">
        <v>513</v>
      </c>
      <c r="D46" s="125" t="s">
        <v>19422</v>
      </c>
      <c r="E46" s="125" t="s">
        <v>19564</v>
      </c>
      <c r="F46" s="239" t="s">
        <v>19920</v>
      </c>
      <c r="G46" s="125" t="s">
        <v>19566</v>
      </c>
      <c r="H46" s="277" t="s">
        <v>19567</v>
      </c>
      <c r="I46" s="125" t="s">
        <v>19568</v>
      </c>
    </row>
    <row r="47" spans="1:9" ht="135">
      <c r="A47" s="125" t="str">
        <f t="shared" si="0"/>
        <v>InstructionsA50</v>
      </c>
      <c r="B47" s="125" t="s">
        <v>357</v>
      </c>
      <c r="C47" s="125" t="s">
        <v>514</v>
      </c>
      <c r="D47" s="125" t="s">
        <v>515</v>
      </c>
      <c r="E47" s="272" t="s">
        <v>516</v>
      </c>
      <c r="F47" s="269" t="s">
        <v>517</v>
      </c>
      <c r="G47" s="125" t="s">
        <v>518</v>
      </c>
      <c r="H47" s="274" t="s">
        <v>519</v>
      </c>
      <c r="I47" s="125" t="s">
        <v>18498</v>
      </c>
    </row>
    <row r="48" spans="1:9" ht="67.5">
      <c r="A48" s="125" t="str">
        <f t="shared" si="0"/>
        <v>InstructionsA51</v>
      </c>
      <c r="B48" s="125" t="s">
        <v>357</v>
      </c>
      <c r="C48" s="125" t="s">
        <v>520</v>
      </c>
      <c r="D48" s="125" t="s">
        <v>19421</v>
      </c>
      <c r="E48" s="238" t="s">
        <v>521</v>
      </c>
      <c r="F48" s="239" t="s">
        <v>522</v>
      </c>
      <c r="G48" s="125" t="s">
        <v>523</v>
      </c>
      <c r="H48" s="274" t="s">
        <v>524</v>
      </c>
      <c r="I48" s="125" t="s">
        <v>18499</v>
      </c>
    </row>
    <row r="49" spans="1:9" ht="81">
      <c r="A49" s="125" t="str">
        <f t="shared" si="0"/>
        <v>InstructionsA52</v>
      </c>
      <c r="B49" s="125" t="s">
        <v>357</v>
      </c>
      <c r="C49" s="125" t="s">
        <v>525</v>
      </c>
      <c r="D49" s="125" t="s">
        <v>526</v>
      </c>
      <c r="E49" s="238" t="s">
        <v>527</v>
      </c>
      <c r="F49" s="239" t="s">
        <v>528</v>
      </c>
      <c r="G49" s="249" t="s">
        <v>529</v>
      </c>
      <c r="H49" s="274" t="s">
        <v>530</v>
      </c>
      <c r="I49" s="125" t="s">
        <v>18500</v>
      </c>
    </row>
    <row r="50" spans="1:9" ht="108">
      <c r="A50" s="125" t="str">
        <f>B50&amp;C50</f>
        <v>InstructionsA53</v>
      </c>
      <c r="B50" s="125" t="s">
        <v>357</v>
      </c>
      <c r="C50" s="125" t="s">
        <v>531</v>
      </c>
      <c r="D50" s="125" t="s">
        <v>532</v>
      </c>
      <c r="E50" s="238" t="s">
        <v>533</v>
      </c>
      <c r="F50" s="239" t="s">
        <v>534</v>
      </c>
      <c r="G50" s="249" t="s">
        <v>535</v>
      </c>
      <c r="H50" s="277" t="s">
        <v>536</v>
      </c>
      <c r="I50" s="125" t="s">
        <v>18501</v>
      </c>
    </row>
    <row r="51" spans="1:9" ht="67.5">
      <c r="A51" s="125" t="str">
        <f>B51&amp;C51</f>
        <v>InstructionsA54</v>
      </c>
      <c r="B51" s="125" t="s">
        <v>357</v>
      </c>
      <c r="C51" s="125" t="s">
        <v>537</v>
      </c>
      <c r="D51" s="125" t="s">
        <v>538</v>
      </c>
      <c r="E51" s="238" t="s">
        <v>539</v>
      </c>
      <c r="F51" s="239" t="s">
        <v>540</v>
      </c>
      <c r="G51" s="249" t="s">
        <v>541</v>
      </c>
      <c r="H51" s="274" t="s">
        <v>542</v>
      </c>
      <c r="I51" s="125" t="s">
        <v>18502</v>
      </c>
    </row>
    <row r="52" spans="1:9" ht="40.5">
      <c r="A52" s="125" t="str">
        <f t="shared" si="0"/>
        <v>InstructionsA55</v>
      </c>
      <c r="B52" s="125" t="s">
        <v>357</v>
      </c>
      <c r="C52" s="125" t="s">
        <v>543</v>
      </c>
      <c r="D52" s="125" t="s">
        <v>544</v>
      </c>
      <c r="E52" s="238" t="s">
        <v>545</v>
      </c>
      <c r="F52" s="239" t="s">
        <v>546</v>
      </c>
      <c r="G52" s="249" t="s">
        <v>547</v>
      </c>
      <c r="H52" s="274" t="s">
        <v>548</v>
      </c>
      <c r="I52" s="125" t="s">
        <v>18503</v>
      </c>
    </row>
    <row r="53" spans="1:9" ht="40.5">
      <c r="A53" s="125" t="str">
        <f t="shared" si="0"/>
        <v>InstructionsA56</v>
      </c>
      <c r="B53" s="125" t="s">
        <v>357</v>
      </c>
      <c r="C53" s="125" t="s">
        <v>549</v>
      </c>
      <c r="D53" s="125" t="s">
        <v>550</v>
      </c>
      <c r="E53" s="238" t="s">
        <v>551</v>
      </c>
      <c r="F53" s="239" t="s">
        <v>552</v>
      </c>
      <c r="G53" s="125" t="s">
        <v>553</v>
      </c>
      <c r="H53" s="274" t="s">
        <v>554</v>
      </c>
      <c r="I53" s="125" t="s">
        <v>18504</v>
      </c>
    </row>
    <row r="54" spans="1:9" ht="54">
      <c r="A54" s="125" t="str">
        <f t="shared" si="0"/>
        <v>InstructionsA57</v>
      </c>
      <c r="B54" s="125" t="s">
        <v>357</v>
      </c>
      <c r="C54" s="125" t="s">
        <v>555</v>
      </c>
      <c r="D54" s="125" t="s">
        <v>556</v>
      </c>
      <c r="E54" s="238" t="s">
        <v>557</v>
      </c>
      <c r="F54" s="239" t="s">
        <v>558</v>
      </c>
      <c r="G54" s="250" t="s">
        <v>559</v>
      </c>
      <c r="H54" s="274" t="s">
        <v>560</v>
      </c>
      <c r="I54" s="125" t="s">
        <v>18505</v>
      </c>
    </row>
    <row r="55" spans="1:9" ht="297">
      <c r="A55" s="125" t="str">
        <f t="shared" si="0"/>
        <v>InstructionsA58</v>
      </c>
      <c r="B55" s="125" t="s">
        <v>357</v>
      </c>
      <c r="C55" s="125" t="s">
        <v>561</v>
      </c>
      <c r="D55" s="125" t="s">
        <v>562</v>
      </c>
      <c r="E55" s="238" t="s">
        <v>563</v>
      </c>
      <c r="F55" s="239" t="s">
        <v>564</v>
      </c>
      <c r="G55" s="249" t="s">
        <v>565</v>
      </c>
      <c r="H55" s="274" t="s">
        <v>566</v>
      </c>
      <c r="I55" s="125" t="s">
        <v>18512</v>
      </c>
    </row>
    <row r="56" spans="1:9" ht="81">
      <c r="A56" s="125" t="str">
        <f t="shared" si="0"/>
        <v>InstructionsA59</v>
      </c>
      <c r="B56" s="125" t="s">
        <v>357</v>
      </c>
      <c r="C56" s="125" t="s">
        <v>567</v>
      </c>
      <c r="D56" s="125" t="s">
        <v>568</v>
      </c>
      <c r="E56" s="238" t="s">
        <v>569</v>
      </c>
      <c r="F56" s="239" t="s">
        <v>570</v>
      </c>
      <c r="G56" s="125" t="s">
        <v>571</v>
      </c>
      <c r="H56" s="274" t="s">
        <v>572</v>
      </c>
      <c r="I56" s="125" t="s">
        <v>18506</v>
      </c>
    </row>
    <row r="57" spans="1:9" ht="162">
      <c r="A57" s="125" t="str">
        <f t="shared" si="0"/>
        <v>InstructionsA60</v>
      </c>
      <c r="B57" s="125" t="s">
        <v>357</v>
      </c>
      <c r="C57" s="125" t="s">
        <v>573</v>
      </c>
      <c r="D57" s="125" t="s">
        <v>574</v>
      </c>
      <c r="E57" s="238" t="s">
        <v>575</v>
      </c>
      <c r="F57" s="239" t="s">
        <v>576</v>
      </c>
      <c r="G57" s="249" t="s">
        <v>577</v>
      </c>
      <c r="H57" s="274" t="s">
        <v>578</v>
      </c>
      <c r="I57" s="125" t="s">
        <v>18507</v>
      </c>
    </row>
    <row r="58" spans="1:9" ht="175.5">
      <c r="A58" s="125" t="str">
        <f t="shared" si="0"/>
        <v>InstructionsA61</v>
      </c>
      <c r="B58" s="125" t="s">
        <v>357</v>
      </c>
      <c r="C58" s="125" t="s">
        <v>579</v>
      </c>
      <c r="D58" s="125" t="s">
        <v>580</v>
      </c>
      <c r="E58" s="238" t="s">
        <v>581</v>
      </c>
      <c r="F58" s="239" t="s">
        <v>582</v>
      </c>
      <c r="G58" s="249" t="s">
        <v>583</v>
      </c>
      <c r="H58" s="274" t="s">
        <v>584</v>
      </c>
      <c r="I58" s="125" t="s">
        <v>18508</v>
      </c>
    </row>
    <row r="59" spans="1:9" ht="108">
      <c r="A59" s="125" t="str">
        <f>B59&amp;C59</f>
        <v>InstructionsA62</v>
      </c>
      <c r="B59" s="125" t="s">
        <v>357</v>
      </c>
      <c r="C59" s="125" t="s">
        <v>585</v>
      </c>
      <c r="D59" s="125" t="s">
        <v>586</v>
      </c>
      <c r="E59" s="272" t="s">
        <v>587</v>
      </c>
      <c r="F59" s="269" t="s">
        <v>588</v>
      </c>
      <c r="G59" s="249" t="s">
        <v>589</v>
      </c>
      <c r="H59" s="279" t="s">
        <v>590</v>
      </c>
      <c r="I59" s="125" t="s">
        <v>18509</v>
      </c>
    </row>
    <row r="60" spans="1:9" ht="42">
      <c r="A60" s="125" t="str">
        <f t="shared" si="0"/>
        <v>InstructionsA63</v>
      </c>
      <c r="B60" s="125" t="s">
        <v>357</v>
      </c>
      <c r="C60" s="125" t="s">
        <v>591</v>
      </c>
      <c r="D60" s="125" t="s">
        <v>592</v>
      </c>
      <c r="E60" s="238" t="s">
        <v>593</v>
      </c>
      <c r="F60" s="239" t="s">
        <v>594</v>
      </c>
      <c r="G60" s="125" t="s">
        <v>595</v>
      </c>
      <c r="H60" s="274" t="s">
        <v>596</v>
      </c>
      <c r="I60" s="125" t="s">
        <v>18510</v>
      </c>
    </row>
    <row r="61" spans="1:9" ht="27">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67.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54">
      <c r="A63" s="125" t="str">
        <f t="shared" si="4"/>
        <v>InstructionsA67</v>
      </c>
      <c r="B63" s="125" t="s">
        <v>357</v>
      </c>
      <c r="C63" s="125" t="s">
        <v>603</v>
      </c>
      <c r="D63" s="125" t="s">
        <v>19429</v>
      </c>
      <c r="E63" s="238" t="s">
        <v>19430</v>
      </c>
      <c r="F63" s="239" t="s">
        <v>19431</v>
      </c>
      <c r="G63" s="125" t="s">
        <v>19432</v>
      </c>
      <c r="H63" s="274" t="s">
        <v>19433</v>
      </c>
      <c r="I63" s="125" t="s">
        <v>19434</v>
      </c>
    </row>
    <row r="64" spans="1:9" ht="40.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94.5">
      <c r="A65" s="125" t="str">
        <f t="shared" si="5"/>
        <v>InstructionsA69</v>
      </c>
      <c r="B65" s="125" t="s">
        <v>357</v>
      </c>
      <c r="C65" s="125" t="s">
        <v>615</v>
      </c>
      <c r="D65" s="125" t="s">
        <v>19441</v>
      </c>
      <c r="E65" s="238" t="s">
        <v>19442</v>
      </c>
      <c r="F65" s="239" t="s">
        <v>19443</v>
      </c>
      <c r="G65" s="125" t="s">
        <v>19444</v>
      </c>
      <c r="H65" s="274" t="s">
        <v>19445</v>
      </c>
      <c r="I65" s="125" t="s">
        <v>19446</v>
      </c>
    </row>
    <row r="66" spans="1:9" ht="40.5">
      <c r="A66" s="125" t="str">
        <f t="shared" si="5"/>
        <v>InstructionsA70</v>
      </c>
      <c r="B66" s="125" t="s">
        <v>357</v>
      </c>
      <c r="C66" s="125" t="s">
        <v>621</v>
      </c>
      <c r="D66" s="125" t="s">
        <v>19447</v>
      </c>
      <c r="E66" s="238" t="s">
        <v>19448</v>
      </c>
      <c r="F66" s="239" t="s">
        <v>19449</v>
      </c>
      <c r="G66" s="125" t="s">
        <v>19450</v>
      </c>
      <c r="H66" s="274" t="s">
        <v>19451</v>
      </c>
      <c r="I66" s="125" t="s">
        <v>19452</v>
      </c>
    </row>
    <row r="67" spans="1:9" ht="28">
      <c r="A67" s="125" t="str">
        <f t="shared" si="5"/>
        <v>InstructionsA71</v>
      </c>
      <c r="B67" s="125" t="s">
        <v>357</v>
      </c>
      <c r="C67" s="125" t="s">
        <v>627</v>
      </c>
      <c r="D67" s="125" t="s">
        <v>19453</v>
      </c>
      <c r="E67" s="238" t="s">
        <v>19454</v>
      </c>
      <c r="F67" s="239" t="s">
        <v>19455</v>
      </c>
      <c r="G67" s="125" t="s">
        <v>19456</v>
      </c>
      <c r="H67" s="274" t="s">
        <v>19457</v>
      </c>
      <c r="I67" s="125" t="s">
        <v>19458</v>
      </c>
    </row>
    <row r="68" spans="1:9" ht="40.5">
      <c r="A68" s="125" t="str">
        <f t="shared" si="5"/>
        <v>InstructionsA72</v>
      </c>
      <c r="B68" s="125" t="s">
        <v>357</v>
      </c>
      <c r="C68" s="125" t="s">
        <v>633</v>
      </c>
      <c r="D68" s="125" t="s">
        <v>19459</v>
      </c>
      <c r="E68" s="238" t="s">
        <v>19460</v>
      </c>
      <c r="F68" s="239" t="s">
        <v>19461</v>
      </c>
      <c r="G68" s="125" t="s">
        <v>19462</v>
      </c>
      <c r="H68" s="274" t="s">
        <v>19463</v>
      </c>
      <c r="I68" s="125" t="s">
        <v>19464</v>
      </c>
    </row>
    <row r="69" spans="1:9" ht="40.5">
      <c r="A69" s="125" t="str">
        <f t="shared" si="5"/>
        <v>InstructionsA73</v>
      </c>
      <c r="B69" s="125" t="s">
        <v>357</v>
      </c>
      <c r="C69" s="125" t="s">
        <v>639</v>
      </c>
      <c r="D69" s="125" t="s">
        <v>19465</v>
      </c>
      <c r="E69" s="238" t="s">
        <v>19466</v>
      </c>
      <c r="F69" s="239" t="s">
        <v>19467</v>
      </c>
      <c r="G69" s="125" t="s">
        <v>19468</v>
      </c>
      <c r="H69" s="274" t="s">
        <v>19469</v>
      </c>
      <c r="I69" s="125" t="s">
        <v>19470</v>
      </c>
    </row>
    <row r="70" spans="1:9" ht="54">
      <c r="A70" s="125" t="str">
        <f t="shared" si="5"/>
        <v>InstructionsA74</v>
      </c>
      <c r="B70" s="125" t="s">
        <v>357</v>
      </c>
      <c r="C70" s="125" t="s">
        <v>19502</v>
      </c>
      <c r="D70" s="125" t="s">
        <v>19471</v>
      </c>
      <c r="E70" s="238" t="s">
        <v>19472</v>
      </c>
      <c r="F70" s="239" t="s">
        <v>19473</v>
      </c>
      <c r="G70" s="125" t="s">
        <v>19474</v>
      </c>
      <c r="H70" s="274" t="s">
        <v>19475</v>
      </c>
      <c r="I70" s="125" t="s">
        <v>19476</v>
      </c>
    </row>
    <row r="71" spans="1:9" ht="202.5">
      <c r="A71" s="125" t="str">
        <f t="shared" si="5"/>
        <v>InstructionsA75</v>
      </c>
      <c r="B71" s="125" t="s">
        <v>357</v>
      </c>
      <c r="C71" s="125" t="s">
        <v>19503</v>
      </c>
      <c r="D71" s="125" t="s">
        <v>19477</v>
      </c>
      <c r="E71" s="238" t="s">
        <v>19478</v>
      </c>
      <c r="F71" s="239" t="s">
        <v>19479</v>
      </c>
      <c r="G71" s="125" t="s">
        <v>19480</v>
      </c>
      <c r="H71" s="274" t="s">
        <v>19481</v>
      </c>
      <c r="I71" s="125" t="s">
        <v>19482</v>
      </c>
    </row>
    <row r="72" spans="1:9" ht="81">
      <c r="A72" s="125" t="str">
        <f t="shared" si="5"/>
        <v>InstructionsA76</v>
      </c>
      <c r="B72" s="125" t="s">
        <v>357</v>
      </c>
      <c r="C72" s="125" t="s">
        <v>19504</v>
      </c>
      <c r="D72" s="125" t="s">
        <v>19483</v>
      </c>
      <c r="E72" s="238" t="s">
        <v>19484</v>
      </c>
      <c r="F72" s="239" t="s">
        <v>19485</v>
      </c>
      <c r="G72" s="125" t="s">
        <v>19486</v>
      </c>
      <c r="H72" s="274" t="s">
        <v>19487</v>
      </c>
      <c r="I72" s="125" t="s">
        <v>19488</v>
      </c>
    </row>
    <row r="73" spans="1:9" ht="121.5">
      <c r="A73" s="125" t="str">
        <f t="shared" si="5"/>
        <v>InstructionsA77</v>
      </c>
      <c r="B73" s="125" t="s">
        <v>357</v>
      </c>
      <c r="C73" s="125" t="s">
        <v>19505</v>
      </c>
      <c r="D73" s="125" t="s">
        <v>19489</v>
      </c>
      <c r="E73" s="238" t="s">
        <v>19490</v>
      </c>
      <c r="F73" s="239" t="s">
        <v>19491</v>
      </c>
      <c r="G73" s="125" t="s">
        <v>19492</v>
      </c>
      <c r="H73" s="274" t="s">
        <v>19493</v>
      </c>
      <c r="I73" s="125" t="s">
        <v>19494</v>
      </c>
    </row>
    <row r="74" spans="1:9" ht="40.5">
      <c r="A74" s="125" t="str">
        <f t="shared" si="5"/>
        <v>InstructionsA78</v>
      </c>
      <c r="B74" s="125" t="s">
        <v>357</v>
      </c>
      <c r="C74" s="125" t="s">
        <v>19506</v>
      </c>
      <c r="D74" s="125" t="s">
        <v>19495</v>
      </c>
      <c r="E74" s="238" t="s">
        <v>19496</v>
      </c>
      <c r="F74" s="239" t="s">
        <v>19497</v>
      </c>
      <c r="G74" s="125" t="s">
        <v>19498</v>
      </c>
      <c r="H74" s="274" t="s">
        <v>19499</v>
      </c>
      <c r="I74" s="125" t="s">
        <v>19500</v>
      </c>
    </row>
    <row r="75" spans="1:9" ht="175.5">
      <c r="A75" s="125" t="str">
        <f>B75&amp;C75</f>
        <v>InstructionsA80</v>
      </c>
      <c r="B75" s="125" t="s">
        <v>357</v>
      </c>
      <c r="C75" s="125" t="s">
        <v>19507</v>
      </c>
      <c r="D75" s="125" t="s">
        <v>598</v>
      </c>
      <c r="E75" s="238" t="s">
        <v>599</v>
      </c>
      <c r="F75" s="239" t="s">
        <v>600</v>
      </c>
      <c r="G75" s="125" t="s">
        <v>601</v>
      </c>
      <c r="H75" s="277" t="s">
        <v>602</v>
      </c>
      <c r="I75" s="125" t="s">
        <v>18511</v>
      </c>
    </row>
    <row r="76" spans="1:9" ht="28">
      <c r="A76" s="125" t="str">
        <f t="shared" si="0"/>
        <v>InstructionsA82</v>
      </c>
      <c r="B76" s="125" t="s">
        <v>357</v>
      </c>
      <c r="C76" s="125" t="s">
        <v>19508</v>
      </c>
      <c r="D76" s="125" t="s">
        <v>604</v>
      </c>
      <c r="E76" s="238" t="s">
        <v>605</v>
      </c>
      <c r="F76" s="239" t="s">
        <v>606</v>
      </c>
      <c r="G76" s="125" t="s">
        <v>607</v>
      </c>
      <c r="H76" s="277" t="s">
        <v>608</v>
      </c>
      <c r="I76" s="125" t="s">
        <v>18513</v>
      </c>
    </row>
    <row r="77" spans="1:9" ht="270">
      <c r="A77" s="125" t="str">
        <f t="shared" si="0"/>
        <v>InstructionsA83</v>
      </c>
      <c r="B77" s="125" t="s">
        <v>357</v>
      </c>
      <c r="C77" s="125" t="s">
        <v>19509</v>
      </c>
      <c r="D77" s="125" t="s">
        <v>610</v>
      </c>
      <c r="E77" s="238" t="s">
        <v>611</v>
      </c>
      <c r="F77" s="239" t="s">
        <v>612</v>
      </c>
      <c r="G77" s="249" t="s">
        <v>613</v>
      </c>
      <c r="H77" s="274" t="s">
        <v>614</v>
      </c>
      <c r="I77" s="125" t="s">
        <v>18519</v>
      </c>
    </row>
    <row r="78" spans="1:9" ht="148.5">
      <c r="A78" s="125" t="str">
        <f t="shared" si="0"/>
        <v>InstructionsA84</v>
      </c>
      <c r="B78" s="125" t="s">
        <v>357</v>
      </c>
      <c r="C78" s="125" t="s">
        <v>19510</v>
      </c>
      <c r="D78" s="125" t="s">
        <v>616</v>
      </c>
      <c r="E78" s="238" t="s">
        <v>617</v>
      </c>
      <c r="F78" s="239" t="s">
        <v>618</v>
      </c>
      <c r="G78" s="249" t="s">
        <v>619</v>
      </c>
      <c r="H78" s="274" t="s">
        <v>620</v>
      </c>
      <c r="I78" s="125" t="s">
        <v>18514</v>
      </c>
    </row>
    <row r="79" spans="1:9" ht="135">
      <c r="A79" s="125" t="str">
        <f t="shared" si="0"/>
        <v>InstructionsA85</v>
      </c>
      <c r="B79" s="125" t="s">
        <v>357</v>
      </c>
      <c r="C79" s="125" t="s">
        <v>19511</v>
      </c>
      <c r="D79" s="125" t="s">
        <v>622</v>
      </c>
      <c r="E79" s="238" t="s">
        <v>623</v>
      </c>
      <c r="F79" s="239" t="s">
        <v>624</v>
      </c>
      <c r="G79" s="249" t="s">
        <v>625</v>
      </c>
      <c r="H79" s="274" t="s">
        <v>626</v>
      </c>
      <c r="I79" s="125" t="s">
        <v>18515</v>
      </c>
    </row>
    <row r="80" spans="1:9" ht="283.5">
      <c r="A80" s="125" t="str">
        <f t="shared" si="0"/>
        <v>InstructionsA86</v>
      </c>
      <c r="B80" s="125" t="s">
        <v>357</v>
      </c>
      <c r="C80" s="125" t="s">
        <v>19512</v>
      </c>
      <c r="D80" s="125" t="s">
        <v>628</v>
      </c>
      <c r="E80" s="238" t="s">
        <v>629</v>
      </c>
      <c r="F80" s="239" t="s">
        <v>630</v>
      </c>
      <c r="G80" s="249" t="s">
        <v>631</v>
      </c>
      <c r="H80" s="274" t="s">
        <v>632</v>
      </c>
      <c r="I80" s="125" t="s">
        <v>18516</v>
      </c>
    </row>
    <row r="81" spans="1:9" ht="94.5">
      <c r="A81" s="125" t="str">
        <f t="shared" si="0"/>
        <v>InstructionsA87</v>
      </c>
      <c r="B81" s="125" t="s">
        <v>357</v>
      </c>
      <c r="C81" s="125" t="s">
        <v>19513</v>
      </c>
      <c r="D81" s="125" t="s">
        <v>634</v>
      </c>
      <c r="E81" s="238" t="s">
        <v>635</v>
      </c>
      <c r="F81" s="239" t="s">
        <v>636</v>
      </c>
      <c r="G81" s="249" t="s">
        <v>637</v>
      </c>
      <c r="H81" s="274" t="s">
        <v>638</v>
      </c>
      <c r="I81" s="125" t="s">
        <v>18517</v>
      </c>
    </row>
    <row r="82" spans="1:9" ht="40.5">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ht="13.5">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ht="13.5">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ht="13.5">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ht="13.5">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ht="13.5">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ht="13.5">
      <c r="A96" s="125" t="str">
        <f t="shared" si="7"/>
        <v>DefinitionsB15</v>
      </c>
      <c r="B96" s="125" t="s">
        <v>645</v>
      </c>
      <c r="C96" s="125" t="s">
        <v>720</v>
      </c>
      <c r="D96" s="244" t="s">
        <v>698</v>
      </c>
      <c r="E96" s="244" t="s">
        <v>699</v>
      </c>
      <c r="F96" s="252" t="s">
        <v>700</v>
      </c>
      <c r="G96" s="253" t="s">
        <v>701</v>
      </c>
      <c r="H96" s="274" t="s">
        <v>702</v>
      </c>
      <c r="I96" s="187" t="s">
        <v>18533</v>
      </c>
    </row>
    <row r="97" spans="1:9" ht="13.5">
      <c r="A97" s="125" t="str">
        <f t="shared" si="7"/>
        <v>DefinitionsB16</v>
      </c>
      <c r="B97" s="125" t="s">
        <v>645</v>
      </c>
      <c r="C97" s="125" t="s">
        <v>726</v>
      </c>
      <c r="D97" s="244" t="s">
        <v>704</v>
      </c>
      <c r="E97" s="244" t="s">
        <v>705</v>
      </c>
      <c r="F97" s="252" t="s">
        <v>706</v>
      </c>
      <c r="G97" s="254" t="s">
        <v>707</v>
      </c>
      <c r="H97" s="274" t="s">
        <v>18531</v>
      </c>
      <c r="I97" s="187" t="s">
        <v>18534</v>
      </c>
    </row>
    <row r="98" spans="1:9" ht="13.5">
      <c r="A98" s="125" t="str">
        <f t="shared" si="7"/>
        <v>DefinitionsB17</v>
      </c>
      <c r="B98" s="125" t="s">
        <v>645</v>
      </c>
      <c r="C98" s="125" t="s">
        <v>729</v>
      </c>
      <c r="D98" s="244" t="s">
        <v>19887</v>
      </c>
      <c r="E98" s="244" t="s">
        <v>19888</v>
      </c>
      <c r="F98" s="252" t="s">
        <v>19899</v>
      </c>
      <c r="G98" s="254" t="s">
        <v>19889</v>
      </c>
      <c r="H98" s="278" t="s">
        <v>19900</v>
      </c>
      <c r="I98" s="244" t="s">
        <v>19890</v>
      </c>
    </row>
    <row r="99" spans="1:9" ht="13.5">
      <c r="A99" s="125" t="str">
        <f t="shared" si="7"/>
        <v>DefinitionsB18</v>
      </c>
      <c r="B99" s="125" t="s">
        <v>645</v>
      </c>
      <c r="C99" s="125" t="s">
        <v>735</v>
      </c>
      <c r="D99" s="244" t="s">
        <v>19340</v>
      </c>
      <c r="E99" s="244" t="s">
        <v>19586</v>
      </c>
      <c r="F99" s="244" t="s">
        <v>19992</v>
      </c>
      <c r="G99" s="244" t="s">
        <v>19587</v>
      </c>
      <c r="H99" s="244" t="s">
        <v>19588</v>
      </c>
      <c r="I99" s="244" t="s">
        <v>19589</v>
      </c>
    </row>
    <row r="100" spans="1:9" ht="13.5">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6">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0.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1">
      <c r="A111" s="125" t="str">
        <f t="shared" si="7"/>
        <v>DefinitionsC3</v>
      </c>
      <c r="B111" s="125" t="s">
        <v>645</v>
      </c>
      <c r="C111" s="125" t="s">
        <v>765</v>
      </c>
      <c r="D111" s="125" t="s">
        <v>766</v>
      </c>
      <c r="E111" s="238" t="s">
        <v>767</v>
      </c>
      <c r="F111" s="239" t="s">
        <v>768</v>
      </c>
      <c r="G111" s="125" t="s">
        <v>769</v>
      </c>
      <c r="H111" s="274" t="s">
        <v>770</v>
      </c>
      <c r="I111" s="125" t="s">
        <v>18540</v>
      </c>
    </row>
    <row r="112" spans="1:9" ht="54">
      <c r="A112" s="125" t="str">
        <f t="shared" si="7"/>
        <v>DefinitionsC4</v>
      </c>
      <c r="B112" s="125" t="s">
        <v>645</v>
      </c>
      <c r="C112" s="125" t="s">
        <v>771</v>
      </c>
      <c r="D112" s="125" t="s">
        <v>772</v>
      </c>
      <c r="E112" s="242" t="s">
        <v>773</v>
      </c>
      <c r="F112" s="239" t="s">
        <v>774</v>
      </c>
      <c r="G112" s="246" t="s">
        <v>775</v>
      </c>
      <c r="H112" s="274" t="s">
        <v>776</v>
      </c>
      <c r="I112" s="287" t="s">
        <v>18536</v>
      </c>
    </row>
    <row r="113" spans="1:9" ht="175.5">
      <c r="A113" s="125" t="str">
        <f t="shared" si="7"/>
        <v>DefinitionsC5</v>
      </c>
      <c r="B113" s="125" t="s">
        <v>645</v>
      </c>
      <c r="C113" s="125" t="s">
        <v>777</v>
      </c>
      <c r="D113" s="125" t="s">
        <v>778</v>
      </c>
      <c r="E113" s="238" t="s">
        <v>779</v>
      </c>
      <c r="F113" s="239" t="s">
        <v>780</v>
      </c>
      <c r="G113" s="125" t="s">
        <v>781</v>
      </c>
      <c r="H113" s="274" t="s">
        <v>782</v>
      </c>
      <c r="I113" s="125" t="s">
        <v>18541</v>
      </c>
    </row>
    <row r="114" spans="1:9" ht="108">
      <c r="A114" s="125" t="str">
        <f t="shared" si="7"/>
        <v>DefinitionsC6</v>
      </c>
      <c r="B114" s="125" t="s">
        <v>645</v>
      </c>
      <c r="C114" s="125" t="s">
        <v>783</v>
      </c>
      <c r="D114" s="125" t="s">
        <v>19345</v>
      </c>
      <c r="E114" s="238" t="s">
        <v>19377</v>
      </c>
      <c r="F114" s="239" t="s">
        <v>19930</v>
      </c>
      <c r="G114" s="125" t="s">
        <v>19378</v>
      </c>
      <c r="H114" s="274" t="s">
        <v>19379</v>
      </c>
      <c r="I114" s="125" t="s">
        <v>19380</v>
      </c>
    </row>
    <row r="115" spans="1:9" ht="148.5">
      <c r="A115" s="125" t="str">
        <f t="shared" si="7"/>
        <v>DefinitionsC7</v>
      </c>
      <c r="B115" s="125" t="s">
        <v>645</v>
      </c>
      <c r="C115" s="125" t="s">
        <v>789</v>
      </c>
      <c r="D115" s="125" t="s">
        <v>784</v>
      </c>
      <c r="E115" s="238" t="s">
        <v>785</v>
      </c>
      <c r="F115" s="239" t="s">
        <v>786</v>
      </c>
      <c r="G115" s="125" t="s">
        <v>787</v>
      </c>
      <c r="H115" s="274" t="s">
        <v>788</v>
      </c>
      <c r="I115" s="125" t="s">
        <v>18542</v>
      </c>
    </row>
    <row r="116" spans="1:9" ht="124.5">
      <c r="A116" s="125" t="str">
        <f t="shared" si="7"/>
        <v>DefinitionsC8</v>
      </c>
      <c r="B116" s="125" t="s">
        <v>645</v>
      </c>
      <c r="C116" s="125" t="s">
        <v>795</v>
      </c>
      <c r="D116" s="125" t="s">
        <v>790</v>
      </c>
      <c r="E116" s="238" t="s">
        <v>791</v>
      </c>
      <c r="F116" s="239" t="s">
        <v>792</v>
      </c>
      <c r="G116" s="125" t="s">
        <v>793</v>
      </c>
      <c r="H116" s="274" t="s">
        <v>794</v>
      </c>
      <c r="I116" s="125" t="s">
        <v>18545</v>
      </c>
    </row>
    <row r="117" spans="1:9" ht="108">
      <c r="A117" s="125" t="str">
        <f t="shared" si="7"/>
        <v>DefinitionsC9</v>
      </c>
      <c r="B117" s="125" t="s">
        <v>645</v>
      </c>
      <c r="C117" s="125" t="s">
        <v>801</v>
      </c>
      <c r="D117" s="345" t="s">
        <v>19348</v>
      </c>
      <c r="E117" s="242" t="s">
        <v>19389</v>
      </c>
      <c r="F117" s="372" t="s">
        <v>19390</v>
      </c>
      <c r="G117" s="373" t="s">
        <v>19391</v>
      </c>
      <c r="H117" s="274" t="s">
        <v>19392</v>
      </c>
      <c r="I117" s="125" t="s">
        <v>19393</v>
      </c>
    </row>
    <row r="118" spans="1:9" ht="94.5">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21.5">
      <c r="A119" s="125" t="str">
        <f t="shared" si="7"/>
        <v>DefinitionsC11</v>
      </c>
      <c r="B119" s="125" t="s">
        <v>645</v>
      </c>
      <c r="C119" s="125" t="s">
        <v>808</v>
      </c>
      <c r="D119" s="125" t="s">
        <v>796</v>
      </c>
      <c r="E119" s="238" t="s">
        <v>797</v>
      </c>
      <c r="F119" s="239" t="s">
        <v>798</v>
      </c>
      <c r="G119" s="125" t="s">
        <v>799</v>
      </c>
      <c r="H119" s="274" t="s">
        <v>800</v>
      </c>
      <c r="I119" s="125" t="s">
        <v>18544</v>
      </c>
    </row>
    <row r="120" spans="1:9" ht="54">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35">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02.5">
      <c r="A122" s="125" t="str">
        <f t="shared" si="7"/>
        <v>DefinitionsC14</v>
      </c>
      <c r="B122" s="125" t="s">
        <v>645</v>
      </c>
      <c r="C122" s="125" t="s">
        <v>821</v>
      </c>
      <c r="D122" s="125" t="s">
        <v>803</v>
      </c>
      <c r="E122" s="238" t="s">
        <v>804</v>
      </c>
      <c r="F122" s="239" t="s">
        <v>805</v>
      </c>
      <c r="G122" s="125" t="s">
        <v>806</v>
      </c>
      <c r="H122" s="274" t="s">
        <v>807</v>
      </c>
      <c r="I122" s="125" t="s">
        <v>18546</v>
      </c>
    </row>
    <row r="123" spans="1:9" ht="41.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3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08">
      <c r="A126" s="125" t="str">
        <f t="shared" si="7"/>
        <v>DefinitionsC18</v>
      </c>
      <c r="B126" s="125" t="s">
        <v>645</v>
      </c>
      <c r="C126" s="125" t="s">
        <v>835</v>
      </c>
      <c r="D126" s="345" t="s">
        <v>19347</v>
      </c>
      <c r="E126" s="242" t="s">
        <v>19385</v>
      </c>
      <c r="F126" s="372" t="s">
        <v>19934</v>
      </c>
      <c r="G126" s="373" t="s">
        <v>19386</v>
      </c>
      <c r="H126" s="274" t="s">
        <v>19387</v>
      </c>
      <c r="I126" s="125" t="s">
        <v>19388</v>
      </c>
    </row>
    <row r="127" spans="1:9" ht="175.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67.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67.5">
      <c r="A130" s="125" t="str">
        <f t="shared" si="7"/>
        <v>DefinitionsC22</v>
      </c>
      <c r="B130" s="125" t="s">
        <v>645</v>
      </c>
      <c r="C130" s="125" t="s">
        <v>19341</v>
      </c>
      <c r="D130" s="125" t="s">
        <v>829</v>
      </c>
      <c r="E130" s="238" t="s">
        <v>830</v>
      </c>
      <c r="F130" s="239" t="s">
        <v>831</v>
      </c>
      <c r="G130" s="125" t="s">
        <v>832</v>
      </c>
      <c r="H130" s="274" t="s">
        <v>833</v>
      </c>
      <c r="I130" s="125" t="s">
        <v>18548</v>
      </c>
    </row>
    <row r="131" spans="1:9" ht="94.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56.5">
      <c r="A132" s="125" t="str">
        <f t="shared" si="7"/>
        <v>DefinitionsC24</v>
      </c>
      <c r="B132" s="125" t="s">
        <v>645</v>
      </c>
      <c r="C132" s="125" t="s">
        <v>19343</v>
      </c>
      <c r="D132" s="125" t="s">
        <v>836</v>
      </c>
      <c r="E132" s="238" t="s">
        <v>837</v>
      </c>
      <c r="F132" s="239" t="s">
        <v>838</v>
      </c>
      <c r="G132" s="125" t="s">
        <v>839</v>
      </c>
      <c r="H132" s="274" t="s">
        <v>840</v>
      </c>
      <c r="I132" s="125" t="s">
        <v>18550</v>
      </c>
    </row>
    <row r="133" spans="1:9" ht="229.5">
      <c r="A133" s="125" t="str">
        <f t="shared" si="7"/>
        <v>DefinitionsC25</v>
      </c>
      <c r="B133" s="125" t="s">
        <v>645</v>
      </c>
      <c r="C133" s="125" t="s">
        <v>19344</v>
      </c>
      <c r="D133" s="125" t="s">
        <v>842</v>
      </c>
      <c r="E133" s="238" t="s">
        <v>843</v>
      </c>
      <c r="F133" s="239" t="s">
        <v>844</v>
      </c>
      <c r="G133" s="246" t="s">
        <v>845</v>
      </c>
      <c r="H133" s="274" t="s">
        <v>846</v>
      </c>
      <c r="I133" s="125" t="s">
        <v>18551</v>
      </c>
    </row>
    <row r="134" spans="1:9" ht="121.5">
      <c r="A134" s="125" t="str">
        <f t="shared" si="7"/>
        <v>DefinitionsC26</v>
      </c>
      <c r="B134" s="125" t="s">
        <v>645</v>
      </c>
      <c r="C134" s="125" t="s">
        <v>19406</v>
      </c>
      <c r="D134" s="244" t="s">
        <v>848</v>
      </c>
      <c r="E134" s="245" t="s">
        <v>849</v>
      </c>
      <c r="F134" s="252" t="s">
        <v>850</v>
      </c>
      <c r="G134" s="253" t="s">
        <v>851</v>
      </c>
      <c r="H134" s="274" t="s">
        <v>852</v>
      </c>
      <c r="I134" s="125" t="s">
        <v>18552</v>
      </c>
    </row>
    <row r="135" spans="1:9" ht="81">
      <c r="A135" s="125" t="str">
        <f t="shared" si="7"/>
        <v>DefinitionsC27</v>
      </c>
      <c r="B135" s="125" t="s">
        <v>645</v>
      </c>
      <c r="C135" s="125" t="s">
        <v>19901</v>
      </c>
      <c r="D135" s="125" t="s">
        <v>854</v>
      </c>
      <c r="E135" s="238" t="s">
        <v>855</v>
      </c>
      <c r="F135" s="239" t="s">
        <v>856</v>
      </c>
      <c r="G135" s="125" t="s">
        <v>857</v>
      </c>
      <c r="H135" s="274" t="s">
        <v>858</v>
      </c>
      <c r="I135" s="125" t="s">
        <v>18553</v>
      </c>
    </row>
    <row r="136" spans="1:9" ht="27">
      <c r="A136" s="125" t="str">
        <f t="shared" si="7"/>
        <v>DeclarationD2</v>
      </c>
      <c r="B136" s="125" t="s">
        <v>859</v>
      </c>
      <c r="C136" s="125" t="s">
        <v>860</v>
      </c>
      <c r="D136" s="244" t="s">
        <v>20141</v>
      </c>
      <c r="E136" s="244" t="s">
        <v>861</v>
      </c>
      <c r="F136" s="251" t="s">
        <v>862</v>
      </c>
      <c r="G136" s="256" t="s">
        <v>863</v>
      </c>
      <c r="H136" s="274" t="s">
        <v>864</v>
      </c>
      <c r="I136" s="187" t="s">
        <v>18555</v>
      </c>
    </row>
    <row r="137" spans="1:9" ht="27">
      <c r="A137" s="125" t="str">
        <f t="shared" si="7"/>
        <v>DeclarationF3</v>
      </c>
      <c r="B137" s="125" t="s">
        <v>859</v>
      </c>
      <c r="C137" s="125" t="s">
        <v>865</v>
      </c>
      <c r="D137" s="125" t="s">
        <v>866</v>
      </c>
      <c r="E137" s="238" t="s">
        <v>867</v>
      </c>
      <c r="F137" s="239" t="s">
        <v>868</v>
      </c>
      <c r="G137" s="125" t="s">
        <v>869</v>
      </c>
      <c r="H137" s="274" t="s">
        <v>870</v>
      </c>
      <c r="I137" s="125" t="s">
        <v>18556</v>
      </c>
    </row>
    <row r="138" spans="1:9">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0.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5">
      <c r="A143" s="125" t="str">
        <f t="shared" si="7"/>
        <v>DeclarationB8</v>
      </c>
      <c r="B143" s="125" t="s">
        <v>859</v>
      </c>
      <c r="C143" s="125" t="s">
        <v>681</v>
      </c>
      <c r="D143" s="125" t="s">
        <v>896</v>
      </c>
      <c r="E143" s="238" t="s">
        <v>897</v>
      </c>
      <c r="F143" s="239" t="s">
        <v>898</v>
      </c>
      <c r="G143" s="125" t="s">
        <v>899</v>
      </c>
      <c r="H143" s="274" t="s">
        <v>900</v>
      </c>
      <c r="I143" s="125" t="s">
        <v>18561</v>
      </c>
    </row>
    <row r="144" spans="1:9" ht="15.5">
      <c r="A144" s="125" t="str">
        <f t="shared" si="7"/>
        <v>DeclarationB9</v>
      </c>
      <c r="B144" s="125" t="s">
        <v>859</v>
      </c>
      <c r="C144" s="125" t="s">
        <v>687</v>
      </c>
      <c r="D144" s="125" t="s">
        <v>901</v>
      </c>
      <c r="E144" s="238" t="s">
        <v>902</v>
      </c>
      <c r="F144" s="239" t="s">
        <v>903</v>
      </c>
      <c r="G144" s="125" t="s">
        <v>904</v>
      </c>
      <c r="H144" s="274" t="s">
        <v>905</v>
      </c>
      <c r="I144" s="125" t="s">
        <v>18562</v>
      </c>
    </row>
    <row r="145" spans="1:9">
      <c r="A145" s="125" t="str">
        <f t="shared" si="7"/>
        <v>DeclarationB10</v>
      </c>
      <c r="B145" s="125" t="s">
        <v>859</v>
      </c>
      <c r="C145" s="125" t="s">
        <v>692</v>
      </c>
      <c r="D145" s="125" t="s">
        <v>906</v>
      </c>
      <c r="E145" s="238" t="s">
        <v>907</v>
      </c>
      <c r="F145" s="239" t="s">
        <v>908</v>
      </c>
      <c r="G145" s="125" t="s">
        <v>909</v>
      </c>
      <c r="H145" s="274" t="s">
        <v>910</v>
      </c>
      <c r="I145" s="125" t="s">
        <v>18563</v>
      </c>
    </row>
    <row r="146" spans="1:9">
      <c r="A146" s="125" t="str">
        <f t="shared" si="7"/>
        <v>DeclarationB10A</v>
      </c>
      <c r="B146" s="125" t="s">
        <v>859</v>
      </c>
      <c r="C146" s="125" t="s">
        <v>911</v>
      </c>
      <c r="D146" s="125" t="s">
        <v>906</v>
      </c>
      <c r="E146" s="238" t="s">
        <v>907</v>
      </c>
      <c r="F146" s="239" t="s">
        <v>912</v>
      </c>
      <c r="G146" s="125" t="s">
        <v>909</v>
      </c>
      <c r="H146" s="274" t="s">
        <v>910</v>
      </c>
      <c r="I146" s="125" t="s">
        <v>18563</v>
      </c>
    </row>
    <row r="147" spans="1:9">
      <c r="A147" s="125" t="str">
        <f t="shared" si="7"/>
        <v>DeclarationB10C</v>
      </c>
      <c r="B147" s="125" t="s">
        <v>859</v>
      </c>
      <c r="C147" s="125" t="s">
        <v>913</v>
      </c>
      <c r="D147" s="125" t="s">
        <v>914</v>
      </c>
      <c r="E147" s="238" t="s">
        <v>915</v>
      </c>
      <c r="F147" s="239" t="s">
        <v>916</v>
      </c>
      <c r="G147" s="125" t="s">
        <v>917</v>
      </c>
      <c r="H147" s="274" t="s">
        <v>918</v>
      </c>
      <c r="I147" s="125" t="s">
        <v>18564</v>
      </c>
    </row>
    <row r="148" spans="1:9" ht="27">
      <c r="A148" s="125" t="str">
        <f t="shared" si="7"/>
        <v>DeclarationB10B</v>
      </c>
      <c r="B148" s="125" t="s">
        <v>859</v>
      </c>
      <c r="C148" s="125" t="s">
        <v>919</v>
      </c>
      <c r="D148" s="125" t="s">
        <v>920</v>
      </c>
      <c r="E148" s="238" t="s">
        <v>921</v>
      </c>
      <c r="F148" s="239" t="s">
        <v>922</v>
      </c>
      <c r="G148" s="125" t="s">
        <v>923</v>
      </c>
      <c r="H148" s="274" t="s">
        <v>924</v>
      </c>
      <c r="I148" s="125" t="s">
        <v>18565</v>
      </c>
    </row>
    <row r="149" spans="1:9" ht="27">
      <c r="A149" s="125" t="str">
        <f t="shared" si="7"/>
        <v>DeclarationD11</v>
      </c>
      <c r="B149" s="125" t="s">
        <v>859</v>
      </c>
      <c r="C149" s="125" t="s">
        <v>925</v>
      </c>
      <c r="D149" s="125" t="s">
        <v>926</v>
      </c>
      <c r="E149" s="238" t="s">
        <v>927</v>
      </c>
      <c r="F149" s="239" t="s">
        <v>928</v>
      </c>
      <c r="G149" s="125" t="s">
        <v>929</v>
      </c>
      <c r="H149" s="274" t="s">
        <v>930</v>
      </c>
      <c r="I149" s="125" t="s">
        <v>18566</v>
      </c>
    </row>
    <row r="150" spans="1:9" ht="40.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4">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c r="A152" s="125" t="str">
        <f t="shared" ref="A152:A215" si="11">B152&amp;C152</f>
        <v>DeclarationB14</v>
      </c>
      <c r="B152" s="125" t="s">
        <v>859</v>
      </c>
      <c r="C152" s="125" t="s">
        <v>18657</v>
      </c>
      <c r="H152" s="274"/>
      <c r="I152" s="125"/>
    </row>
    <row r="153" spans="1:9">
      <c r="A153" s="125" t="str">
        <f t="shared" si="11"/>
        <v>DeclarationB16</v>
      </c>
      <c r="B153" s="125" t="s">
        <v>859</v>
      </c>
      <c r="C153" s="125" t="s">
        <v>18643</v>
      </c>
      <c r="D153" s="125" t="s">
        <v>931</v>
      </c>
      <c r="E153" s="238" t="s">
        <v>932</v>
      </c>
      <c r="F153" s="239" t="s">
        <v>933</v>
      </c>
      <c r="G153" s="125" t="s">
        <v>934</v>
      </c>
      <c r="H153" s="274" t="s">
        <v>935</v>
      </c>
      <c r="I153" s="125" t="s">
        <v>18567</v>
      </c>
    </row>
    <row r="154" spans="1:9">
      <c r="A154" s="125" t="str">
        <f t="shared" si="11"/>
        <v>DeclarationB17</v>
      </c>
      <c r="B154" s="125" t="s">
        <v>859</v>
      </c>
      <c r="C154" s="125" t="s">
        <v>18644</v>
      </c>
      <c r="D154" s="125" t="s">
        <v>936</v>
      </c>
      <c r="E154" s="238" t="s">
        <v>937</v>
      </c>
      <c r="F154" s="239" t="s">
        <v>938</v>
      </c>
      <c r="G154" s="125" t="s">
        <v>939</v>
      </c>
      <c r="H154" s="274" t="s">
        <v>940</v>
      </c>
      <c r="I154" s="125" t="s">
        <v>18568</v>
      </c>
    </row>
    <row r="155" spans="1:9">
      <c r="A155" s="125" t="str">
        <f t="shared" si="11"/>
        <v>DeclarationB18</v>
      </c>
      <c r="B155" s="125" t="s">
        <v>859</v>
      </c>
      <c r="C155" s="125" t="s">
        <v>18645</v>
      </c>
      <c r="D155" s="125" t="s">
        <v>941</v>
      </c>
      <c r="E155" s="238" t="s">
        <v>942</v>
      </c>
      <c r="F155" s="239" t="s">
        <v>943</v>
      </c>
      <c r="G155" s="125" t="s">
        <v>944</v>
      </c>
      <c r="H155" s="274" t="s">
        <v>945</v>
      </c>
      <c r="I155" s="125" t="s">
        <v>18569</v>
      </c>
    </row>
    <row r="156" spans="1:9">
      <c r="A156" s="125" t="str">
        <f t="shared" si="11"/>
        <v>DeclarationB19</v>
      </c>
      <c r="B156" s="125" t="s">
        <v>859</v>
      </c>
      <c r="C156" s="125" t="s">
        <v>18646</v>
      </c>
      <c r="D156" s="125" t="s">
        <v>946</v>
      </c>
      <c r="E156" s="238" t="s">
        <v>947</v>
      </c>
      <c r="F156" s="239" t="s">
        <v>948</v>
      </c>
      <c r="G156" s="125" t="s">
        <v>949</v>
      </c>
      <c r="H156" s="274" t="s">
        <v>950</v>
      </c>
      <c r="I156" s="125" t="s">
        <v>18570</v>
      </c>
    </row>
    <row r="157" spans="1:9">
      <c r="A157" s="125" t="str">
        <f t="shared" si="11"/>
        <v>DeclarationB20</v>
      </c>
      <c r="B157" s="125" t="s">
        <v>859</v>
      </c>
      <c r="C157" s="125" t="s">
        <v>18647</v>
      </c>
      <c r="D157" s="125" t="s">
        <v>951</v>
      </c>
      <c r="E157" s="238" t="s">
        <v>952</v>
      </c>
      <c r="F157" s="239" t="s">
        <v>953</v>
      </c>
      <c r="G157" s="125" t="s">
        <v>954</v>
      </c>
      <c r="H157" s="274" t="s">
        <v>955</v>
      </c>
      <c r="I157" s="125" t="s">
        <v>18571</v>
      </c>
    </row>
    <row r="158" spans="1:9">
      <c r="A158" s="125" t="str">
        <f t="shared" si="11"/>
        <v>DeclarationB21</v>
      </c>
      <c r="B158" s="125" t="s">
        <v>859</v>
      </c>
      <c r="C158" s="125" t="s">
        <v>18648</v>
      </c>
      <c r="D158" s="125" t="s">
        <v>956</v>
      </c>
      <c r="E158" s="238" t="s">
        <v>957</v>
      </c>
      <c r="F158" s="239" t="s">
        <v>958</v>
      </c>
      <c r="G158" s="125" t="s">
        <v>959</v>
      </c>
      <c r="H158" s="274" t="s">
        <v>960</v>
      </c>
      <c r="I158" s="125" t="s">
        <v>18572</v>
      </c>
    </row>
    <row r="159" spans="1:9">
      <c r="A159" s="125" t="str">
        <f t="shared" si="11"/>
        <v>DeclarationB22</v>
      </c>
      <c r="B159" s="125" t="s">
        <v>859</v>
      </c>
      <c r="C159" s="125" t="s">
        <v>18649</v>
      </c>
      <c r="D159" s="125" t="s">
        <v>961</v>
      </c>
      <c r="E159" s="238" t="s">
        <v>962</v>
      </c>
      <c r="F159" s="239" t="s">
        <v>963</v>
      </c>
      <c r="G159" s="125" t="s">
        <v>964</v>
      </c>
      <c r="H159" s="274" t="s">
        <v>965</v>
      </c>
      <c r="I159" s="125" t="s">
        <v>18573</v>
      </c>
    </row>
    <row r="160" spans="1:9">
      <c r="A160" s="125" t="str">
        <f t="shared" si="11"/>
        <v>DeclarationB23</v>
      </c>
      <c r="B160" s="125" t="s">
        <v>859</v>
      </c>
      <c r="C160" s="125" t="s">
        <v>18650</v>
      </c>
      <c r="D160" s="125" t="s">
        <v>966</v>
      </c>
      <c r="E160" s="238" t="s">
        <v>967</v>
      </c>
      <c r="F160" s="239" t="s">
        <v>968</v>
      </c>
      <c r="G160" s="125" t="s">
        <v>969</v>
      </c>
      <c r="H160" s="274" t="s">
        <v>970</v>
      </c>
      <c r="I160" s="125" t="s">
        <v>18574</v>
      </c>
    </row>
    <row r="161" spans="1:9">
      <c r="A161" s="125" t="str">
        <f t="shared" si="11"/>
        <v>DeclarationB24</v>
      </c>
      <c r="B161" s="125" t="s">
        <v>859</v>
      </c>
      <c r="C161" s="125" t="s">
        <v>18651</v>
      </c>
      <c r="D161" s="125" t="s">
        <v>971</v>
      </c>
      <c r="E161" s="238" t="s">
        <v>972</v>
      </c>
      <c r="F161" s="239" t="s">
        <v>973</v>
      </c>
      <c r="G161" s="125" t="s">
        <v>974</v>
      </c>
      <c r="H161" s="274" t="s">
        <v>975</v>
      </c>
      <c r="I161" s="125" t="s">
        <v>18575</v>
      </c>
    </row>
    <row r="162" spans="1:9">
      <c r="A162" s="125" t="str">
        <f t="shared" si="11"/>
        <v>DeclarationB25</v>
      </c>
      <c r="B162" s="125" t="s">
        <v>859</v>
      </c>
      <c r="C162" s="125" t="s">
        <v>18652</v>
      </c>
      <c r="D162" s="125" t="s">
        <v>976</v>
      </c>
      <c r="E162" s="238" t="s">
        <v>977</v>
      </c>
      <c r="F162" s="239" t="s">
        <v>978</v>
      </c>
      <c r="G162" s="125" t="s">
        <v>979</v>
      </c>
      <c r="H162" s="274" t="s">
        <v>980</v>
      </c>
      <c r="I162" s="125" t="s">
        <v>18576</v>
      </c>
    </row>
    <row r="163" spans="1:9">
      <c r="A163" s="125" t="str">
        <f t="shared" si="11"/>
        <v>DeclarationB26</v>
      </c>
      <c r="B163" s="125" t="s">
        <v>859</v>
      </c>
      <c r="C163" s="125" t="s">
        <v>18653</v>
      </c>
      <c r="D163" s="125" t="s">
        <v>981</v>
      </c>
      <c r="E163" s="238" t="s">
        <v>982</v>
      </c>
      <c r="F163" s="239" t="s">
        <v>983</v>
      </c>
      <c r="G163" s="125" t="s">
        <v>984</v>
      </c>
      <c r="H163" s="274" t="s">
        <v>985</v>
      </c>
      <c r="I163" s="125" t="s">
        <v>18577</v>
      </c>
    </row>
    <row r="164" spans="1:9" ht="27">
      <c r="A164" s="125" t="str">
        <f t="shared" si="11"/>
        <v>DeclarationB28</v>
      </c>
      <c r="B164" s="125" t="s">
        <v>859</v>
      </c>
      <c r="C164" s="125" t="s">
        <v>18654</v>
      </c>
      <c r="D164" s="125" t="s">
        <v>986</v>
      </c>
      <c r="E164" s="238" t="s">
        <v>987</v>
      </c>
      <c r="F164" s="239" t="s">
        <v>988</v>
      </c>
      <c r="G164" s="125" t="s">
        <v>989</v>
      </c>
      <c r="H164" s="274" t="s">
        <v>990</v>
      </c>
      <c r="I164" s="125" t="s">
        <v>18578</v>
      </c>
    </row>
    <row r="165" spans="1:9" ht="51">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7">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67.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
      <c r="A169" s="125" t="str">
        <f t="shared" si="11"/>
        <v>DeclarationB77</v>
      </c>
      <c r="B169" s="125" t="s">
        <v>859</v>
      </c>
      <c r="C169" s="125" t="s">
        <v>18663</v>
      </c>
      <c r="D169" s="125" t="s">
        <v>991</v>
      </c>
      <c r="E169" s="238" t="s">
        <v>992</v>
      </c>
      <c r="F169" s="269" t="s">
        <v>993</v>
      </c>
      <c r="G169" s="125" t="s">
        <v>994</v>
      </c>
      <c r="H169" s="274" t="s">
        <v>995</v>
      </c>
      <c r="I169" s="125" t="s">
        <v>18638</v>
      </c>
    </row>
    <row r="170" spans="1:9" ht="40.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4">
      <c r="A171" s="125" t="str">
        <f t="shared" si="11"/>
        <v>DeclarationB101</v>
      </c>
      <c r="B171" s="125" t="s">
        <v>859</v>
      </c>
      <c r="C171" s="125" t="s">
        <v>18665</v>
      </c>
      <c r="D171" s="125" t="s">
        <v>996</v>
      </c>
      <c r="E171" s="242" t="s">
        <v>997</v>
      </c>
      <c r="F171" s="239" t="s">
        <v>998</v>
      </c>
      <c r="G171" s="125" t="s">
        <v>999</v>
      </c>
      <c r="H171" s="274" t="s">
        <v>1000</v>
      </c>
      <c r="I171" s="125" t="s">
        <v>18639</v>
      </c>
    </row>
    <row r="172" spans="1:9">
      <c r="A172" s="125" t="str">
        <f t="shared" si="11"/>
        <v>DeclarationB113</v>
      </c>
      <c r="B172" s="125" t="s">
        <v>859</v>
      </c>
      <c r="C172" s="125" t="s">
        <v>18666</v>
      </c>
      <c r="D172" s="125" t="s">
        <v>1001</v>
      </c>
      <c r="E172" s="238" t="s">
        <v>1002</v>
      </c>
      <c r="F172" s="239" t="s">
        <v>1003</v>
      </c>
      <c r="G172" s="125" t="s">
        <v>1004</v>
      </c>
      <c r="H172" s="274" t="s">
        <v>1005</v>
      </c>
      <c r="I172" s="125" t="s">
        <v>18587</v>
      </c>
    </row>
    <row r="173" spans="1:9" ht="27">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4">
      <c r="A174" s="125" t="str">
        <f t="shared" si="11"/>
        <v>DeclarationB117</v>
      </c>
      <c r="B174" s="125" t="s">
        <v>859</v>
      </c>
      <c r="C174" s="125" t="s">
        <v>18668</v>
      </c>
      <c r="D174" s="125" t="s">
        <v>1010</v>
      </c>
      <c r="E174" s="238" t="s">
        <v>12222</v>
      </c>
      <c r="F174" s="239" t="s">
        <v>1011</v>
      </c>
      <c r="G174" s="125" t="s">
        <v>1012</v>
      </c>
      <c r="H174" s="274" t="s">
        <v>1013</v>
      </c>
      <c r="I174" s="125" t="s">
        <v>18583</v>
      </c>
    </row>
    <row r="175" spans="1:9" ht="40.5">
      <c r="A175" s="125" t="str">
        <f t="shared" si="11"/>
        <v>Declaration</v>
      </c>
      <c r="B175" s="125" t="s">
        <v>859</v>
      </c>
      <c r="D175" s="125" t="s">
        <v>1014</v>
      </c>
      <c r="E175" s="238" t="s">
        <v>1015</v>
      </c>
      <c r="F175" s="258" t="s">
        <v>1016</v>
      </c>
      <c r="G175" s="125" t="s">
        <v>1017</v>
      </c>
      <c r="H175" s="274" t="s">
        <v>1018</v>
      </c>
      <c r="I175" s="125"/>
    </row>
    <row r="176" spans="1:9" ht="54">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27">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0.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0.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
      <c r="A180" s="125" t="str">
        <f t="shared" si="11"/>
        <v>DeclarationB137</v>
      </c>
      <c r="B180" s="125" t="s">
        <v>859</v>
      </c>
      <c r="C180" s="125" t="s">
        <v>18673</v>
      </c>
      <c r="D180" s="125" t="s">
        <v>1027</v>
      </c>
      <c r="E180" s="238" t="s">
        <v>1028</v>
      </c>
      <c r="F180" s="239" t="s">
        <v>1029</v>
      </c>
      <c r="G180" s="125" t="s">
        <v>1030</v>
      </c>
      <c r="H180" s="280" t="s">
        <v>1031</v>
      </c>
      <c r="I180" s="125" t="s">
        <v>18580</v>
      </c>
    </row>
    <row r="181" spans="1:9">
      <c r="A181" s="125" t="str">
        <f t="shared" si="11"/>
        <v>DeclarationD29</v>
      </c>
      <c r="B181" s="125" t="s">
        <v>859</v>
      </c>
      <c r="C181" s="125" t="s">
        <v>18658</v>
      </c>
      <c r="D181" s="125" t="s">
        <v>1032</v>
      </c>
      <c r="E181" s="238" t="s">
        <v>1033</v>
      </c>
      <c r="F181" s="239" t="s">
        <v>1033</v>
      </c>
      <c r="G181" s="125" t="s">
        <v>1034</v>
      </c>
      <c r="H181" s="274" t="s">
        <v>1035</v>
      </c>
      <c r="I181" s="125" t="s">
        <v>18588</v>
      </c>
    </row>
    <row r="182" spans="1:9">
      <c r="A182" s="125" t="str">
        <f t="shared" si="11"/>
        <v>DeclarationB114</v>
      </c>
      <c r="B182" s="125" t="s">
        <v>859</v>
      </c>
      <c r="C182" s="125" t="s">
        <v>18689</v>
      </c>
      <c r="D182" s="125" t="s">
        <v>1036</v>
      </c>
      <c r="E182" s="238" t="s">
        <v>1037</v>
      </c>
      <c r="F182" s="239" t="s">
        <v>1038</v>
      </c>
      <c r="G182" s="125" t="s">
        <v>1039</v>
      </c>
      <c r="H182" s="274" t="s">
        <v>1036</v>
      </c>
      <c r="I182" s="125" t="s">
        <v>18589</v>
      </c>
    </row>
    <row r="183" spans="1:9">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7">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7">
      <c r="A186" s="125" t="str">
        <f t="shared" si="11"/>
        <v>Smelter Look-upB4</v>
      </c>
      <c r="B186" s="125" t="s">
        <v>1056</v>
      </c>
      <c r="C186" s="125" t="s">
        <v>657</v>
      </c>
      <c r="D186" s="125" t="s">
        <v>1067</v>
      </c>
      <c r="E186" s="272" t="s">
        <v>1068</v>
      </c>
      <c r="F186" s="269" t="s">
        <v>1069</v>
      </c>
      <c r="G186" s="125" t="s">
        <v>1070</v>
      </c>
      <c r="H186" s="274" t="s">
        <v>1071</v>
      </c>
      <c r="I186" s="187" t="s">
        <v>18596</v>
      </c>
    </row>
    <row r="187" spans="1:9" ht="27">
      <c r="A187" s="125" t="str">
        <f t="shared" si="11"/>
        <v>Smelter Look-up</v>
      </c>
      <c r="B187" s="125" t="s">
        <v>1056</v>
      </c>
      <c r="D187" s="125" t="s">
        <v>1072</v>
      </c>
      <c r="E187" s="379"/>
      <c r="F187" s="239" t="s">
        <v>1073</v>
      </c>
      <c r="G187" s="125" t="s">
        <v>1074</v>
      </c>
      <c r="H187" s="274" t="s">
        <v>1075</v>
      </c>
      <c r="I187" s="187" t="s">
        <v>18597</v>
      </c>
    </row>
    <row r="188" spans="1:9" ht="27">
      <c r="A188" s="125" t="str">
        <f t="shared" si="11"/>
        <v>Smelter Look-upC4</v>
      </c>
      <c r="B188" s="125" t="s">
        <v>1056</v>
      </c>
      <c r="C188" s="125" t="s">
        <v>771</v>
      </c>
      <c r="D188" s="125" t="s">
        <v>1076</v>
      </c>
      <c r="E188" s="259" t="s">
        <v>1077</v>
      </c>
      <c r="F188" s="239" t="s">
        <v>1078</v>
      </c>
      <c r="G188" s="125" t="s">
        <v>1079</v>
      </c>
      <c r="H188" s="274" t="s">
        <v>1080</v>
      </c>
      <c r="I188" s="187" t="s">
        <v>18598</v>
      </c>
    </row>
    <row r="189" spans="1:9" ht="27">
      <c r="A189" s="125" t="str">
        <f t="shared" si="11"/>
        <v>Smelter Look-upD4</v>
      </c>
      <c r="B189" s="125" t="s">
        <v>1056</v>
      </c>
      <c r="C189" s="125" t="s">
        <v>1081</v>
      </c>
      <c r="D189" s="125" t="s">
        <v>1082</v>
      </c>
      <c r="E189" s="259"/>
      <c r="F189" s="239" t="s">
        <v>1083</v>
      </c>
      <c r="G189" s="125" t="s">
        <v>1084</v>
      </c>
      <c r="H189" s="274" t="s">
        <v>1085</v>
      </c>
      <c r="I189" s="187" t="s">
        <v>18599</v>
      </c>
    </row>
    <row r="190" spans="1:9" ht="27">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7">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7">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7">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7">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6">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5">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c r="A205" s="125" t="str">
        <f t="shared" si="11"/>
        <v>Smelter ListM4</v>
      </c>
      <c r="B205" s="125" t="s">
        <v>1115</v>
      </c>
      <c r="C205" s="125" t="s">
        <v>1143</v>
      </c>
      <c r="D205" s="125" t="s">
        <v>1144</v>
      </c>
      <c r="E205" s="238" t="s">
        <v>1145</v>
      </c>
      <c r="F205" s="239" t="s">
        <v>1146</v>
      </c>
      <c r="G205" s="125" t="s">
        <v>1147</v>
      </c>
      <c r="H205" s="274" t="s">
        <v>1148</v>
      </c>
      <c r="I205" s="187" t="s">
        <v>18609</v>
      </c>
    </row>
    <row r="206" spans="1:9" ht="28">
      <c r="A206" s="125" t="str">
        <f t="shared" si="11"/>
        <v>Smelter ListN4</v>
      </c>
      <c r="B206" s="125" t="s">
        <v>1115</v>
      </c>
      <c r="C206" s="125" t="s">
        <v>1149</v>
      </c>
      <c r="D206" s="125" t="s">
        <v>1150</v>
      </c>
      <c r="E206" s="238" t="s">
        <v>1151</v>
      </c>
      <c r="F206" s="239" t="s">
        <v>1152</v>
      </c>
      <c r="G206" s="125" t="s">
        <v>1153</v>
      </c>
      <c r="H206" s="274" t="s">
        <v>1154</v>
      </c>
      <c r="I206" s="125" t="s">
        <v>18610</v>
      </c>
    </row>
    <row r="207" spans="1:9" ht="28">
      <c r="A207" s="125" t="str">
        <f t="shared" si="11"/>
        <v>Smelter ListO4</v>
      </c>
      <c r="B207" s="125" t="s">
        <v>1115</v>
      </c>
      <c r="C207" s="125" t="s">
        <v>1155</v>
      </c>
      <c r="D207" s="125" t="s">
        <v>1156</v>
      </c>
      <c r="E207" s="238" t="s">
        <v>1157</v>
      </c>
      <c r="F207" s="239" t="s">
        <v>1158</v>
      </c>
      <c r="G207" s="125" t="s">
        <v>1159</v>
      </c>
      <c r="H207" s="274" t="s">
        <v>1160</v>
      </c>
      <c r="I207" s="125" t="s">
        <v>18611</v>
      </c>
    </row>
    <row r="208" spans="1:9" ht="27">
      <c r="A208" s="125" t="str">
        <f t="shared" si="11"/>
        <v>Smelter ListP4</v>
      </c>
      <c r="B208" s="125" t="s">
        <v>1115</v>
      </c>
      <c r="C208" s="125" t="s">
        <v>1161</v>
      </c>
      <c r="D208" s="125" t="s">
        <v>1162</v>
      </c>
      <c r="E208" s="238" t="s">
        <v>1163</v>
      </c>
      <c r="F208" s="239" t="s">
        <v>1164</v>
      </c>
      <c r="G208" s="125" t="s">
        <v>1165</v>
      </c>
      <c r="H208" s="274" t="s">
        <v>1166</v>
      </c>
      <c r="I208" s="125" t="s">
        <v>18612</v>
      </c>
    </row>
    <row r="209" spans="1:9">
      <c r="A209" s="125" t="str">
        <f t="shared" si="11"/>
        <v>Smelter ListQ4</v>
      </c>
      <c r="B209" s="125" t="s">
        <v>1115</v>
      </c>
      <c r="C209" s="125" t="s">
        <v>1167</v>
      </c>
      <c r="D209" s="125" t="s">
        <v>1040</v>
      </c>
      <c r="E209" s="238" t="s">
        <v>1041</v>
      </c>
      <c r="F209" s="239" t="s">
        <v>1042</v>
      </c>
      <c r="G209" s="125" t="s">
        <v>1043</v>
      </c>
      <c r="H209" s="274" t="s">
        <v>1044</v>
      </c>
      <c r="I209" s="125" t="s">
        <v>18590</v>
      </c>
    </row>
    <row r="210" spans="1:9" ht="27">
      <c r="A210" s="125" t="str">
        <f t="shared" si="11"/>
        <v>Smelter ListJ2</v>
      </c>
      <c r="B210" s="125" t="s">
        <v>1115</v>
      </c>
      <c r="C210" s="125" t="s">
        <v>1168</v>
      </c>
      <c r="D210" s="125" t="s">
        <v>1169</v>
      </c>
      <c r="E210" s="238" t="s">
        <v>1170</v>
      </c>
      <c r="F210" s="239" t="s">
        <v>1171</v>
      </c>
      <c r="G210" s="125" t="s">
        <v>1172</v>
      </c>
      <c r="H210" s="274" t="s">
        <v>1173</v>
      </c>
      <c r="I210" s="125" t="s">
        <v>18613</v>
      </c>
    </row>
    <row r="211" spans="1:9" ht="26">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c r="A214" s="125" t="str">
        <f t="shared" si="11"/>
        <v>Smelter ListG4</v>
      </c>
      <c r="B214" s="125" t="s">
        <v>1115</v>
      </c>
      <c r="C214" s="125" t="s">
        <v>1098</v>
      </c>
      <c r="D214" s="125" t="s">
        <v>1093</v>
      </c>
      <c r="E214" s="238" t="s">
        <v>1094</v>
      </c>
      <c r="F214" s="239" t="s">
        <v>1095</v>
      </c>
      <c r="G214" s="125" t="s">
        <v>1187</v>
      </c>
      <c r="H214" s="274" t="s">
        <v>1097</v>
      </c>
      <c r="I214" s="125" t="s">
        <v>18601</v>
      </c>
    </row>
    <row r="215" spans="1:9">
      <c r="A215" s="125" t="str">
        <f t="shared" si="11"/>
        <v>Smelter ListAH5</v>
      </c>
      <c r="B215" s="125" t="s">
        <v>1115</v>
      </c>
      <c r="C215" s="125" t="s">
        <v>1188</v>
      </c>
      <c r="D215" s="125" t="s">
        <v>25</v>
      </c>
      <c r="E215" s="238" t="s">
        <v>1045</v>
      </c>
      <c r="F215" s="239" t="s">
        <v>1046</v>
      </c>
      <c r="G215" s="125" t="s">
        <v>1047</v>
      </c>
      <c r="H215" s="274" t="s">
        <v>1048</v>
      </c>
      <c r="I215" s="125" t="s">
        <v>18591</v>
      </c>
    </row>
    <row r="216" spans="1:9">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c r="A217" s="125" t="str">
        <f t="shared" si="12"/>
        <v>Smelter ListAH7</v>
      </c>
      <c r="B217" s="125" t="s">
        <v>1115</v>
      </c>
      <c r="C217" s="125" t="s">
        <v>1190</v>
      </c>
      <c r="D217" s="125" t="s">
        <v>26</v>
      </c>
      <c r="E217" s="238" t="s">
        <v>1052</v>
      </c>
      <c r="F217" s="239" t="s">
        <v>1053</v>
      </c>
      <c r="G217" s="125" t="s">
        <v>1054</v>
      </c>
      <c r="H217" s="274" t="s">
        <v>1055</v>
      </c>
      <c r="I217" s="125" t="s">
        <v>18593</v>
      </c>
    </row>
    <row r="218" spans="1:9" ht="40.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7">
      <c r="A229" s="125" t="str">
        <f t="shared" si="12"/>
        <v>CheckerJ4</v>
      </c>
      <c r="B229" s="125" t="s">
        <v>1191</v>
      </c>
      <c r="C229" s="125" t="s">
        <v>1130</v>
      </c>
      <c r="D229" s="125" t="s">
        <v>1239</v>
      </c>
      <c r="E229" s="238" t="s">
        <v>1240</v>
      </c>
      <c r="F229" s="239" t="s">
        <v>1241</v>
      </c>
      <c r="G229" s="125" t="s">
        <v>1242</v>
      </c>
      <c r="H229" s="274" t="s">
        <v>1243</v>
      </c>
      <c r="I229" s="125" t="s">
        <v>18625</v>
      </c>
    </row>
    <row r="230" spans="1:9" ht="27">
      <c r="A230" s="125" t="str">
        <f t="shared" si="12"/>
        <v>CheckerJ5</v>
      </c>
      <c r="B230" s="125" t="s">
        <v>1191</v>
      </c>
      <c r="C230" s="125" t="s">
        <v>1244</v>
      </c>
      <c r="D230" s="125" t="s">
        <v>1245</v>
      </c>
      <c r="E230" s="238" t="s">
        <v>1246</v>
      </c>
      <c r="F230" s="239" t="s">
        <v>1247</v>
      </c>
      <c r="G230" s="125" t="s">
        <v>1248</v>
      </c>
      <c r="H230" s="274" t="s">
        <v>1249</v>
      </c>
      <c r="I230" s="125" t="s">
        <v>18626</v>
      </c>
    </row>
    <row r="231" spans="1:9" ht="27">
      <c r="A231" s="125" t="str">
        <f t="shared" si="12"/>
        <v>CheckerJ6</v>
      </c>
      <c r="B231" s="125" t="s">
        <v>1191</v>
      </c>
      <c r="C231" s="125" t="s">
        <v>1250</v>
      </c>
      <c r="D231" s="125" t="s">
        <v>1251</v>
      </c>
      <c r="E231" s="238" t="s">
        <v>1252</v>
      </c>
      <c r="F231" s="239" t="s">
        <v>1253</v>
      </c>
      <c r="G231" s="125" t="s">
        <v>1254</v>
      </c>
      <c r="H231" s="274" t="s">
        <v>1255</v>
      </c>
      <c r="I231" s="125" t="s">
        <v>18627</v>
      </c>
    </row>
    <row r="232" spans="1:9" ht="27">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7">
      <c r="A234" s="125" t="str">
        <f t="shared" si="12"/>
        <v>CheckerJ9</v>
      </c>
      <c r="B234" s="125" t="s">
        <v>1191</v>
      </c>
      <c r="C234" s="125" t="s">
        <v>1262</v>
      </c>
      <c r="D234" s="125" t="s">
        <v>18959</v>
      </c>
      <c r="E234" s="238" t="s">
        <v>19625</v>
      </c>
      <c r="F234" s="239" t="s">
        <v>19691</v>
      </c>
      <c r="G234" s="125" t="s">
        <v>1257</v>
      </c>
      <c r="H234" s="274" t="s">
        <v>1258</v>
      </c>
      <c r="I234" s="125" t="s">
        <v>18628</v>
      </c>
    </row>
    <row r="235" spans="1:9" ht="28">
      <c r="A235" s="125" t="str">
        <f t="shared" si="12"/>
        <v>CheckerJ10</v>
      </c>
      <c r="B235" s="125" t="s">
        <v>1191</v>
      </c>
      <c r="C235" s="125" t="s">
        <v>1265</v>
      </c>
      <c r="D235" s="125" t="s">
        <v>19074</v>
      </c>
      <c r="E235" s="238" t="s">
        <v>19626</v>
      </c>
      <c r="F235" s="239" t="s">
        <v>19692</v>
      </c>
      <c r="G235" s="125" t="s">
        <v>1260</v>
      </c>
      <c r="H235" s="274" t="s">
        <v>1261</v>
      </c>
      <c r="I235" s="125" t="s">
        <v>18629</v>
      </c>
    </row>
    <row r="236" spans="1:9" ht="27">
      <c r="A236" s="125" t="str">
        <f t="shared" si="12"/>
        <v>CheckerJ11</v>
      </c>
      <c r="B236" s="125" t="s">
        <v>1191</v>
      </c>
      <c r="C236" s="125" t="s">
        <v>1268</v>
      </c>
      <c r="D236" s="125" t="s">
        <v>18960</v>
      </c>
      <c r="E236" s="238" t="s">
        <v>19627</v>
      </c>
      <c r="F236" s="239" t="s">
        <v>19693</v>
      </c>
      <c r="G236" s="125" t="s">
        <v>1263</v>
      </c>
      <c r="H236" s="274" t="s">
        <v>1264</v>
      </c>
      <c r="I236" s="125" t="s">
        <v>18630</v>
      </c>
    </row>
    <row r="237" spans="1:9" ht="40.5">
      <c r="A237" s="125" t="str">
        <f t="shared" si="12"/>
        <v>CheckerJ12</v>
      </c>
      <c r="B237" s="125" t="s">
        <v>1191</v>
      </c>
      <c r="C237" s="125" t="s">
        <v>1271</v>
      </c>
      <c r="D237" s="125" t="s">
        <v>18961</v>
      </c>
      <c r="E237" s="238" t="s">
        <v>19628</v>
      </c>
      <c r="F237" s="239" t="s">
        <v>19694</v>
      </c>
      <c r="G237" s="249" t="s">
        <v>1266</v>
      </c>
      <c r="H237" s="274" t="s">
        <v>1267</v>
      </c>
      <c r="I237" s="125" t="s">
        <v>18631</v>
      </c>
    </row>
    <row r="238" spans="1:9" ht="40.5">
      <c r="A238" s="125" t="str">
        <f t="shared" si="12"/>
        <v>CheckerJ13</v>
      </c>
      <c r="B238" s="125" t="s">
        <v>1191</v>
      </c>
      <c r="C238" s="125" t="s">
        <v>1272</v>
      </c>
      <c r="D238" s="125" t="s">
        <v>18962</v>
      </c>
      <c r="E238" s="238" t="s">
        <v>19630</v>
      </c>
      <c r="F238" s="239" t="s">
        <v>19695</v>
      </c>
      <c r="G238" s="249" t="s">
        <v>1269</v>
      </c>
      <c r="H238" s="274" t="s">
        <v>1270</v>
      </c>
      <c r="I238" s="125" t="s">
        <v>18632</v>
      </c>
    </row>
    <row r="239" spans="1:9" ht="27">
      <c r="A239" s="125" t="str">
        <f t="shared" si="12"/>
        <v>CheckerJ15</v>
      </c>
      <c r="B239" s="125" t="s">
        <v>1191</v>
      </c>
      <c r="C239" s="125" t="s">
        <v>1275</v>
      </c>
      <c r="D239" s="125" t="s">
        <v>18963</v>
      </c>
      <c r="E239" s="238" t="s">
        <v>19629</v>
      </c>
      <c r="F239" s="239" t="s">
        <v>19696</v>
      </c>
      <c r="G239" s="125" t="s">
        <v>1273</v>
      </c>
      <c r="H239" s="274" t="s">
        <v>1274</v>
      </c>
      <c r="I239" s="125" t="s">
        <v>18633</v>
      </c>
    </row>
    <row r="240" spans="1:9" ht="40.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0.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0.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0.5">
      <c r="A243" s="125" t="str">
        <f t="shared" si="12"/>
        <v>CheckerJ20</v>
      </c>
      <c r="B243" s="125" t="s">
        <v>1191</v>
      </c>
      <c r="C243" s="125" t="s">
        <v>1278</v>
      </c>
      <c r="D243" s="244" t="s">
        <v>18970</v>
      </c>
      <c r="E243" s="245" t="s">
        <v>19634</v>
      </c>
      <c r="F243" s="251" t="s">
        <v>19950</v>
      </c>
      <c r="G243" s="95" t="s">
        <v>19717</v>
      </c>
      <c r="H243" s="274" t="s">
        <v>19771</v>
      </c>
      <c r="I243" s="125" t="s">
        <v>19825</v>
      </c>
    </row>
    <row r="244" spans="1:9" ht="40.5">
      <c r="A244" s="125" t="str">
        <f t="shared" si="12"/>
        <v>CheckerJ21</v>
      </c>
      <c r="B244" s="125" t="s">
        <v>1191</v>
      </c>
      <c r="C244" s="125" t="s">
        <v>1279</v>
      </c>
      <c r="D244" s="244" t="s">
        <v>18971</v>
      </c>
      <c r="E244" s="245" t="s">
        <v>19635</v>
      </c>
      <c r="F244" s="251" t="s">
        <v>19951</v>
      </c>
      <c r="G244" s="95" t="s">
        <v>19718</v>
      </c>
      <c r="H244" s="274" t="s">
        <v>19772</v>
      </c>
      <c r="I244" s="125" t="s">
        <v>19826</v>
      </c>
    </row>
    <row r="245" spans="1:9" ht="40.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4">
      <c r="A250" s="125" t="str">
        <f t="shared" si="12"/>
        <v>CheckerJ28</v>
      </c>
      <c r="B250" s="125" t="s">
        <v>1191</v>
      </c>
      <c r="C250" s="125" t="s">
        <v>1283</v>
      </c>
      <c r="D250" s="244" t="s">
        <v>18973</v>
      </c>
      <c r="E250" s="245" t="s">
        <v>19637</v>
      </c>
      <c r="F250" s="251" t="s">
        <v>19953</v>
      </c>
      <c r="G250" s="256" t="s">
        <v>19720</v>
      </c>
      <c r="H250" s="274" t="s">
        <v>19774</v>
      </c>
      <c r="I250" s="125" t="s">
        <v>19828</v>
      </c>
    </row>
    <row r="251" spans="1:9" ht="54">
      <c r="A251" s="125" t="str">
        <f t="shared" si="12"/>
        <v>CheckerJ29</v>
      </c>
      <c r="B251" s="125" t="s">
        <v>1191</v>
      </c>
      <c r="C251" s="125" t="s">
        <v>1284</v>
      </c>
      <c r="D251" s="244" t="s">
        <v>18974</v>
      </c>
      <c r="E251" s="245" t="s">
        <v>19638</v>
      </c>
      <c r="F251" s="251" t="s">
        <v>19954</v>
      </c>
      <c r="G251" s="256" t="s">
        <v>19721</v>
      </c>
      <c r="H251" s="274" t="s">
        <v>19775</v>
      </c>
      <c r="I251" s="125" t="s">
        <v>19829</v>
      </c>
    </row>
    <row r="252" spans="1:9" ht="54">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4">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4">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4">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54">
      <c r="A260" s="125" t="str">
        <f t="shared" si="12"/>
        <v>CheckerJ39</v>
      </c>
      <c r="B260" s="125" t="s">
        <v>1191</v>
      </c>
      <c r="C260" s="125" t="s">
        <v>18987</v>
      </c>
      <c r="D260" s="244" t="s">
        <v>19075</v>
      </c>
      <c r="E260" s="245" t="s">
        <v>19643</v>
      </c>
      <c r="F260" s="251" t="s">
        <v>19959</v>
      </c>
      <c r="G260" s="250" t="s">
        <v>19726</v>
      </c>
      <c r="H260" s="274" t="s">
        <v>19780</v>
      </c>
      <c r="I260" s="125" t="s">
        <v>19834</v>
      </c>
    </row>
    <row r="261" spans="1:9" ht="54">
      <c r="A261" s="125" t="str">
        <f t="shared" si="12"/>
        <v>CheckerJ40</v>
      </c>
      <c r="B261" s="125" t="s">
        <v>1191</v>
      </c>
      <c r="C261" s="125" t="s">
        <v>18988</v>
      </c>
      <c r="D261" s="244" t="s">
        <v>19076</v>
      </c>
      <c r="E261" s="245" t="s">
        <v>19644</v>
      </c>
      <c r="F261" s="251" t="s">
        <v>19960</v>
      </c>
      <c r="G261" s="249" t="s">
        <v>19727</v>
      </c>
      <c r="H261" s="274" t="s">
        <v>19781</v>
      </c>
      <c r="I261" s="125" t="s">
        <v>19835</v>
      </c>
    </row>
    <row r="262" spans="1:9" ht="54">
      <c r="A262" s="125" t="str">
        <f t="shared" si="12"/>
        <v>CheckerJ41</v>
      </c>
      <c r="B262" s="125" t="s">
        <v>1191</v>
      </c>
      <c r="C262" s="125" t="s">
        <v>18990</v>
      </c>
      <c r="D262" s="244" t="s">
        <v>19077</v>
      </c>
      <c r="E262" s="245" t="s">
        <v>19645</v>
      </c>
      <c r="F262" s="251" t="s">
        <v>19961</v>
      </c>
      <c r="G262" s="249" t="s">
        <v>19728</v>
      </c>
      <c r="H262" s="274" t="s">
        <v>19782</v>
      </c>
      <c r="I262" s="125" t="s">
        <v>19836</v>
      </c>
    </row>
    <row r="263" spans="1:9" ht="54">
      <c r="A263" s="125" t="str">
        <f t="shared" si="12"/>
        <v>CheckerJ42</v>
      </c>
      <c r="B263" s="125" t="s">
        <v>1191</v>
      </c>
      <c r="C263" s="125" t="s">
        <v>18991</v>
      </c>
      <c r="D263" s="244" t="s">
        <v>19078</v>
      </c>
      <c r="E263" s="245" t="s">
        <v>19646</v>
      </c>
      <c r="F263" s="251" t="s">
        <v>19962</v>
      </c>
      <c r="G263" s="249" t="s">
        <v>19729</v>
      </c>
      <c r="H263" s="274" t="s">
        <v>19783</v>
      </c>
      <c r="I263" s="125" t="s">
        <v>19837</v>
      </c>
    </row>
    <row r="264" spans="1:9" ht="54">
      <c r="A264" s="125" t="str">
        <f t="shared" si="12"/>
        <v>CheckerJ43</v>
      </c>
      <c r="B264" s="125" t="s">
        <v>1191</v>
      </c>
      <c r="C264" s="125" t="s">
        <v>18992</v>
      </c>
      <c r="D264" s="244" t="s">
        <v>19079</v>
      </c>
      <c r="E264" s="245" t="s">
        <v>19647</v>
      </c>
      <c r="F264" s="251" t="s">
        <v>19963</v>
      </c>
      <c r="G264" s="249" t="s">
        <v>19730</v>
      </c>
      <c r="H264" s="274" t="s">
        <v>19784</v>
      </c>
      <c r="I264" s="125" t="s">
        <v>19838</v>
      </c>
    </row>
    <row r="265" spans="1:9" ht="54">
      <c r="A265" s="125" t="str">
        <f t="shared" si="12"/>
        <v>CheckerJ44</v>
      </c>
      <c r="B265" s="125" t="s">
        <v>1191</v>
      </c>
      <c r="C265" s="125" t="s">
        <v>18993</v>
      </c>
      <c r="D265" s="244" t="s">
        <v>19080</v>
      </c>
      <c r="E265" s="245" t="s">
        <v>19648</v>
      </c>
      <c r="F265" s="251" t="s">
        <v>19964</v>
      </c>
      <c r="G265" s="249" t="s">
        <v>19731</v>
      </c>
      <c r="H265" s="274" t="s">
        <v>19785</v>
      </c>
      <c r="I265" s="125" t="s">
        <v>19839</v>
      </c>
    </row>
    <row r="266" spans="1:9">
      <c r="A266" s="125" t="str">
        <f t="shared" si="12"/>
        <v>CheckerJ45</v>
      </c>
      <c r="B266" s="125" t="s">
        <v>1191</v>
      </c>
      <c r="C266" s="125" t="s">
        <v>18994</v>
      </c>
      <c r="D266" s="244"/>
      <c r="E266" s="245"/>
      <c r="F266" s="251"/>
      <c r="G266" s="249"/>
      <c r="H266" s="274"/>
      <c r="I266" s="125"/>
    </row>
    <row r="267" spans="1:9">
      <c r="A267" s="125" t="str">
        <f t="shared" si="12"/>
        <v>CheckerJ46</v>
      </c>
      <c r="B267" s="125" t="s">
        <v>1191</v>
      </c>
      <c r="C267" s="125" t="s">
        <v>18995</v>
      </c>
      <c r="D267" s="244"/>
      <c r="E267" s="245"/>
      <c r="F267" s="251"/>
      <c r="G267" s="249"/>
      <c r="H267" s="274"/>
      <c r="I267" s="125"/>
    </row>
    <row r="268" spans="1:9">
      <c r="A268" s="125" t="str">
        <f t="shared" si="12"/>
        <v>CheckerJ47</v>
      </c>
      <c r="B268" s="125" t="s">
        <v>1191</v>
      </c>
      <c r="C268" s="125" t="s">
        <v>18996</v>
      </c>
      <c r="D268" s="244"/>
      <c r="E268" s="245"/>
      <c r="F268" s="251"/>
      <c r="G268" s="249"/>
      <c r="H268" s="274"/>
      <c r="I268" s="125"/>
    </row>
    <row r="269" spans="1:9">
      <c r="A269" s="125" t="str">
        <f t="shared" si="12"/>
        <v>CheckerJ48</v>
      </c>
      <c r="B269" s="125" t="s">
        <v>1191</v>
      </c>
      <c r="C269" s="125" t="s">
        <v>18997</v>
      </c>
      <c r="D269" s="244"/>
      <c r="E269" s="245"/>
      <c r="F269" s="251"/>
      <c r="G269" s="249"/>
      <c r="H269" s="274"/>
      <c r="I269" s="125"/>
    </row>
    <row r="270" spans="1:9" ht="54">
      <c r="A270" s="125" t="str">
        <f t="shared" si="12"/>
        <v>CheckerJ50</v>
      </c>
      <c r="B270" s="125" t="s">
        <v>1191</v>
      </c>
      <c r="C270" s="125" t="s">
        <v>18998</v>
      </c>
      <c r="D270" s="244" t="s">
        <v>19081</v>
      </c>
      <c r="E270" s="245" t="s">
        <v>19649</v>
      </c>
      <c r="F270" s="251" t="s">
        <v>19965</v>
      </c>
      <c r="G270" s="249" t="s">
        <v>19732</v>
      </c>
      <c r="H270" s="274" t="s">
        <v>19786</v>
      </c>
      <c r="I270" s="125" t="s">
        <v>19840</v>
      </c>
    </row>
    <row r="271" spans="1:9" ht="54">
      <c r="A271" s="125" t="str">
        <f t="shared" si="12"/>
        <v>CheckerJ51</v>
      </c>
      <c r="B271" s="125" t="s">
        <v>1191</v>
      </c>
      <c r="C271" s="125" t="s">
        <v>18999</v>
      </c>
      <c r="D271" s="244" t="s">
        <v>19082</v>
      </c>
      <c r="E271" s="245" t="s">
        <v>19650</v>
      </c>
      <c r="F271" s="251" t="s">
        <v>19966</v>
      </c>
      <c r="G271" s="249" t="s">
        <v>19733</v>
      </c>
      <c r="H271" s="274" t="s">
        <v>19787</v>
      </c>
      <c r="I271" s="125" t="s">
        <v>19841</v>
      </c>
    </row>
    <row r="272" spans="1:9" ht="54">
      <c r="A272" s="125" t="str">
        <f t="shared" si="12"/>
        <v>CheckerJ52</v>
      </c>
      <c r="B272" s="125" t="s">
        <v>1191</v>
      </c>
      <c r="C272" s="125" t="s">
        <v>19000</v>
      </c>
      <c r="D272" s="244" t="s">
        <v>19083</v>
      </c>
      <c r="E272" s="245" t="s">
        <v>19651</v>
      </c>
      <c r="F272" s="251" t="s">
        <v>19967</v>
      </c>
      <c r="G272" s="249" t="s">
        <v>19734</v>
      </c>
      <c r="H272" s="274" t="s">
        <v>19788</v>
      </c>
      <c r="I272" s="125" t="s">
        <v>19842</v>
      </c>
    </row>
    <row r="273" spans="1:9" ht="54">
      <c r="A273" s="125" t="str">
        <f t="shared" si="12"/>
        <v>CheckerJ53</v>
      </c>
      <c r="B273" s="125" t="s">
        <v>1191</v>
      </c>
      <c r="C273" s="125" t="s">
        <v>19001</v>
      </c>
      <c r="D273" s="244" t="s">
        <v>19084</v>
      </c>
      <c r="E273" s="245" t="s">
        <v>19652</v>
      </c>
      <c r="F273" s="251" t="s">
        <v>19968</v>
      </c>
      <c r="G273" s="249" t="s">
        <v>19735</v>
      </c>
      <c r="H273" s="274" t="s">
        <v>19789</v>
      </c>
      <c r="I273" s="125" t="s">
        <v>19843</v>
      </c>
    </row>
    <row r="274" spans="1:9" ht="54">
      <c r="A274" s="125" t="str">
        <f t="shared" si="12"/>
        <v>CheckerJ54</v>
      </c>
      <c r="B274" s="125" t="s">
        <v>1191</v>
      </c>
      <c r="C274" s="125" t="s">
        <v>19002</v>
      </c>
      <c r="D274" s="244" t="s">
        <v>19085</v>
      </c>
      <c r="E274" s="245" t="s">
        <v>19653</v>
      </c>
      <c r="F274" s="251" t="s">
        <v>19969</v>
      </c>
      <c r="G274" s="249" t="s">
        <v>19736</v>
      </c>
      <c r="H274" s="274" t="s">
        <v>19790</v>
      </c>
      <c r="I274" s="125" t="s">
        <v>19844</v>
      </c>
    </row>
    <row r="275" spans="1:9" ht="54">
      <c r="A275" s="125" t="str">
        <f t="shared" si="12"/>
        <v>CheckerJ55</v>
      </c>
      <c r="B275" s="125" t="s">
        <v>1191</v>
      </c>
      <c r="C275" s="125" t="s">
        <v>19003</v>
      </c>
      <c r="D275" s="244" t="s">
        <v>19086</v>
      </c>
      <c r="E275" s="245" t="s">
        <v>19654</v>
      </c>
      <c r="F275" s="251" t="s">
        <v>19970</v>
      </c>
      <c r="G275" s="249" t="s">
        <v>19737</v>
      </c>
      <c r="H275" s="274" t="s">
        <v>19791</v>
      </c>
      <c r="I275" s="125" t="s">
        <v>19845</v>
      </c>
    </row>
    <row r="276" spans="1:9">
      <c r="A276" s="125" t="str">
        <f t="shared" si="12"/>
        <v>CheckerJ56</v>
      </c>
      <c r="B276" s="125" t="s">
        <v>1191</v>
      </c>
      <c r="C276" s="125" t="s">
        <v>19004</v>
      </c>
      <c r="D276" s="244"/>
      <c r="E276" s="245"/>
      <c r="F276" s="251"/>
      <c r="G276" s="249"/>
      <c r="H276" s="274"/>
      <c r="I276" s="125"/>
    </row>
    <row r="277" spans="1:9">
      <c r="A277" s="125" t="str">
        <f t="shared" si="12"/>
        <v>CheckerJ57</v>
      </c>
      <c r="B277" s="125" t="s">
        <v>1191</v>
      </c>
      <c r="C277" s="125" t="s">
        <v>19005</v>
      </c>
      <c r="D277" s="244"/>
      <c r="E277" s="245"/>
      <c r="F277" s="251"/>
      <c r="G277" s="249"/>
      <c r="H277" s="274"/>
      <c r="I277" s="125"/>
    </row>
    <row r="278" spans="1:9">
      <c r="A278" s="125" t="str">
        <f t="shared" si="12"/>
        <v>CheckerJ58</v>
      </c>
      <c r="B278" s="125" t="s">
        <v>1191</v>
      </c>
      <c r="C278" s="125" t="s">
        <v>19006</v>
      </c>
      <c r="D278" s="244"/>
      <c r="E278" s="245"/>
      <c r="F278" s="251"/>
      <c r="G278" s="249"/>
      <c r="H278" s="274"/>
      <c r="I278" s="125"/>
    </row>
    <row r="279" spans="1:9">
      <c r="A279" s="125" t="str">
        <f t="shared" si="12"/>
        <v>CheckerJ59</v>
      </c>
      <c r="B279" s="125" t="s">
        <v>1191</v>
      </c>
      <c r="C279" s="125" t="s">
        <v>19007</v>
      </c>
      <c r="D279" s="244"/>
      <c r="E279" s="245"/>
      <c r="F279" s="251"/>
      <c r="G279" s="249"/>
      <c r="H279" s="274"/>
      <c r="I279" s="125"/>
    </row>
    <row r="280" spans="1:9" ht="40.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0.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0.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0.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0.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0.5">
      <c r="A285" s="125" t="str">
        <f t="shared" si="13"/>
        <v>CheckerJ66</v>
      </c>
      <c r="B285" s="125" t="s">
        <v>1191</v>
      </c>
      <c r="C285" s="125" t="s">
        <v>19013</v>
      </c>
      <c r="D285" s="125" t="s">
        <v>19092</v>
      </c>
      <c r="E285" s="238" t="s">
        <v>19660</v>
      </c>
      <c r="F285" s="239" t="s">
        <v>19702</v>
      </c>
      <c r="G285" s="249" t="s">
        <v>19743</v>
      </c>
      <c r="H285" s="274" t="s">
        <v>19797</v>
      </c>
      <c r="I285" s="125" t="s">
        <v>19851</v>
      </c>
    </row>
    <row r="286" spans="1:9">
      <c r="A286" s="125" t="str">
        <f t="shared" si="13"/>
        <v>CheckerJ67</v>
      </c>
      <c r="B286" s="125" t="s">
        <v>1191</v>
      </c>
      <c r="C286" s="125" t="s">
        <v>19014</v>
      </c>
      <c r="G286" s="309"/>
      <c r="H286" s="274"/>
      <c r="I286" s="125"/>
    </row>
    <row r="287" spans="1:9">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4">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5"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9"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2"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2" customHeight="1">
      <c r="A296" s="125" t="str">
        <f t="shared" si="13"/>
        <v>CheckerJ78</v>
      </c>
      <c r="B296" s="125" t="s">
        <v>1191</v>
      </c>
      <c r="C296" s="125" t="s">
        <v>19022</v>
      </c>
      <c r="G296"/>
      <c r="H296" s="274"/>
    </row>
    <row r="297" spans="1:9" ht="52" customHeight="1">
      <c r="A297" s="125" t="str">
        <f t="shared" si="13"/>
        <v>CheckerJ79</v>
      </c>
      <c r="B297" s="125" t="s">
        <v>1191</v>
      </c>
      <c r="C297" s="125" t="s">
        <v>19023</v>
      </c>
      <c r="G297"/>
      <c r="H297" s="274"/>
    </row>
    <row r="298" spans="1:9" ht="52"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40.5">
      <c r="A300" s="125" t="str">
        <f t="shared" si="13"/>
        <v>CheckerJ83</v>
      </c>
      <c r="B300" s="125" t="s">
        <v>1191</v>
      </c>
      <c r="C300" s="125" t="s">
        <v>19026</v>
      </c>
      <c r="D300" s="244" t="s">
        <v>19099</v>
      </c>
      <c r="E300" s="245" t="s">
        <v>19667</v>
      </c>
      <c r="F300" s="251" t="s">
        <v>19971</v>
      </c>
      <c r="G300" s="256" t="s">
        <v>19750</v>
      </c>
      <c r="H300" s="274" t="s">
        <v>19804</v>
      </c>
      <c r="I300" s="125" t="s">
        <v>19858</v>
      </c>
    </row>
    <row r="301" spans="1:9" ht="40.5">
      <c r="A301" s="125" t="str">
        <f t="shared" si="13"/>
        <v>CheckerJ84</v>
      </c>
      <c r="B301" s="125" t="s">
        <v>1191</v>
      </c>
      <c r="C301" s="125" t="s">
        <v>19027</v>
      </c>
      <c r="D301" s="244" t="s">
        <v>19100</v>
      </c>
      <c r="E301" s="245" t="s">
        <v>19668</v>
      </c>
      <c r="F301" s="251" t="s">
        <v>19972</v>
      </c>
      <c r="G301" s="256" t="s">
        <v>19751</v>
      </c>
      <c r="H301" s="274" t="s">
        <v>19805</v>
      </c>
      <c r="I301" s="125" t="s">
        <v>19859</v>
      </c>
    </row>
    <row r="302" spans="1:9" ht="40.5">
      <c r="A302" s="125" t="str">
        <f t="shared" si="13"/>
        <v>CheckerJ85</v>
      </c>
      <c r="B302" s="125" t="s">
        <v>1191</v>
      </c>
      <c r="C302" s="125" t="s">
        <v>19028</v>
      </c>
      <c r="D302" s="244" t="s">
        <v>19101</v>
      </c>
      <c r="E302" s="245" t="s">
        <v>19669</v>
      </c>
      <c r="F302" s="251" t="s">
        <v>19973</v>
      </c>
      <c r="G302" s="256" t="s">
        <v>19752</v>
      </c>
      <c r="H302" s="274" t="s">
        <v>19806</v>
      </c>
      <c r="I302" s="125" t="s">
        <v>19860</v>
      </c>
    </row>
    <row r="303" spans="1:9" ht="40.5">
      <c r="A303" s="125" t="str">
        <f t="shared" si="13"/>
        <v>CheckerJ86</v>
      </c>
      <c r="B303" s="125" t="s">
        <v>1191</v>
      </c>
      <c r="C303" s="125" t="s">
        <v>19029</v>
      </c>
      <c r="D303" s="244" t="s">
        <v>19102</v>
      </c>
      <c r="E303" s="245" t="s">
        <v>19670</v>
      </c>
      <c r="F303" s="251" t="s">
        <v>19974</v>
      </c>
      <c r="G303" s="256" t="s">
        <v>19753</v>
      </c>
      <c r="H303" s="274" t="s">
        <v>19807</v>
      </c>
      <c r="I303" s="125" t="s">
        <v>19861</v>
      </c>
    </row>
    <row r="304" spans="1:9" ht="40.5">
      <c r="A304" s="125" t="str">
        <f t="shared" si="13"/>
        <v>CheckerJ87</v>
      </c>
      <c r="B304" s="125" t="s">
        <v>1191</v>
      </c>
      <c r="C304" s="125" t="s">
        <v>19030</v>
      </c>
      <c r="D304" s="244" t="s">
        <v>19103</v>
      </c>
      <c r="E304" s="245" t="s">
        <v>19671</v>
      </c>
      <c r="F304" s="251" t="s">
        <v>19975</v>
      </c>
      <c r="G304" s="256" t="s">
        <v>19754</v>
      </c>
      <c r="H304" s="274" t="s">
        <v>19808</v>
      </c>
      <c r="I304" s="125" t="s">
        <v>19862</v>
      </c>
    </row>
    <row r="305" spans="1:9" ht="40.5">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5"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1">
      <c r="A312" s="125" t="str">
        <f t="shared" si="13"/>
        <v>CheckerJ96</v>
      </c>
      <c r="B312" s="125" t="s">
        <v>1191</v>
      </c>
      <c r="C312" s="125" t="s">
        <v>19040</v>
      </c>
      <c r="D312" s="242" t="s">
        <v>19675</v>
      </c>
      <c r="E312" s="242" t="s">
        <v>19675</v>
      </c>
      <c r="F312" s="264" t="s">
        <v>20146</v>
      </c>
      <c r="G312" s="246" t="s">
        <v>20147</v>
      </c>
      <c r="H312" s="274" t="s">
        <v>20148</v>
      </c>
      <c r="I312" s="125" t="s">
        <v>20149</v>
      </c>
    </row>
    <row r="313" spans="1:9" ht="67.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67.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67.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67.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67.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67.5">
      <c r="A318" s="125" t="str">
        <f t="shared" si="13"/>
        <v>CheckerJ103</v>
      </c>
      <c r="B318" s="125" t="s">
        <v>1191</v>
      </c>
      <c r="C318" s="125" t="s">
        <v>19052</v>
      </c>
      <c r="D318" s="244" t="s">
        <v>19053</v>
      </c>
      <c r="E318" s="245" t="s">
        <v>19681</v>
      </c>
      <c r="F318" s="251" t="s">
        <v>19982</v>
      </c>
      <c r="G318" s="249" t="s">
        <v>19763</v>
      </c>
      <c r="H318" s="274" t="s">
        <v>19817</v>
      </c>
      <c r="I318" s="125" t="s">
        <v>19871</v>
      </c>
    </row>
    <row r="319" spans="1:9">
      <c r="A319" s="125" t="str">
        <f t="shared" si="13"/>
        <v>CheckerJ104</v>
      </c>
      <c r="B319" s="125" t="s">
        <v>1191</v>
      </c>
      <c r="C319" s="125" t="s">
        <v>19054</v>
      </c>
      <c r="D319" s="244"/>
      <c r="E319" s="245"/>
      <c r="F319" s="251"/>
      <c r="G319" s="308"/>
      <c r="H319" s="274"/>
      <c r="I319" s="125"/>
    </row>
    <row r="320" spans="1:9">
      <c r="A320" s="125" t="str">
        <f t="shared" si="13"/>
        <v>CheckerJ105</v>
      </c>
      <c r="B320" s="125" t="s">
        <v>1191</v>
      </c>
      <c r="C320" s="125" t="s">
        <v>19055</v>
      </c>
      <c r="D320" s="244"/>
      <c r="E320" s="245"/>
      <c r="F320" s="251"/>
      <c r="G320" s="308"/>
      <c r="H320" s="274"/>
      <c r="I320" s="125"/>
    </row>
    <row r="321" spans="1:9">
      <c r="A321" s="125" t="str">
        <f t="shared" si="13"/>
        <v>CheckerJ106</v>
      </c>
      <c r="B321" s="125" t="s">
        <v>1191</v>
      </c>
      <c r="C321" s="125" t="s">
        <v>19056</v>
      </c>
      <c r="D321" s="244"/>
      <c r="E321" s="245"/>
      <c r="F321" s="251"/>
      <c r="G321" s="308"/>
      <c r="H321" s="274"/>
      <c r="I321" s="125"/>
    </row>
    <row r="322" spans="1:9">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0.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5"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0.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54">
      <c r="A327" s="125" t="str">
        <f t="shared" si="13"/>
        <v>CheckerJ112</v>
      </c>
      <c r="B327" s="125" t="s">
        <v>1191</v>
      </c>
      <c r="C327" s="125" t="s">
        <v>19064</v>
      </c>
      <c r="D327" s="125" t="s">
        <v>19065</v>
      </c>
      <c r="E327" s="265" t="s">
        <v>19686</v>
      </c>
      <c r="F327" s="239" t="s">
        <v>1285</v>
      </c>
      <c r="G327" s="125" t="s">
        <v>1286</v>
      </c>
      <c r="H327" s="274" t="s">
        <v>1287</v>
      </c>
      <c r="I327" s="125" t="s">
        <v>18634</v>
      </c>
    </row>
    <row r="328" spans="1:9" ht="40.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0.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0.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0.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0.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0.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0.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1" customHeight="1">
      <c r="A337" s="125" t="str">
        <f t="shared" si="13"/>
        <v>Checker</v>
      </c>
      <c r="B337" s="125" t="s">
        <v>1191</v>
      </c>
      <c r="D337" s="125" t="s">
        <v>1293</v>
      </c>
      <c r="E337" s="242" t="s">
        <v>1294</v>
      </c>
      <c r="F337" s="239" t="s">
        <v>1295</v>
      </c>
      <c r="G337" s="246" t="s">
        <v>1296</v>
      </c>
      <c r="H337" s="274" t="s">
        <v>1297</v>
      </c>
      <c r="I337" s="125" t="s">
        <v>18637</v>
      </c>
    </row>
    <row r="338" spans="1:9" ht="28">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7">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ht="13.5">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7">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ht="13.5">
      <c r="A349" s="345" t="str">
        <f t="shared" si="15"/>
        <v>Mine ListC4</v>
      </c>
      <c r="B349" s="345" t="s">
        <v>19109</v>
      </c>
      <c r="C349" s="345" t="s">
        <v>771</v>
      </c>
      <c r="D349" s="347" t="s">
        <v>19116</v>
      </c>
      <c r="E349" s="346" t="s">
        <v>19117</v>
      </c>
      <c r="F349" s="345" t="s">
        <v>19118</v>
      </c>
      <c r="G349" s="345" t="s">
        <v>19119</v>
      </c>
      <c r="H349" s="345" t="s">
        <v>19120</v>
      </c>
    </row>
    <row r="350" spans="1:9" s="348" customFormat="1" ht="13.5">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ht="13.5">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ht="13.5">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ht="13.5">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7">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48.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27">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ht="13.5">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ht="13.5">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1">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c r="A366" s="125" t="s">
        <v>1040</v>
      </c>
      <c r="D366" s="125" t="s">
        <v>1316</v>
      </c>
      <c r="E366" s="238" t="s">
        <v>1317</v>
      </c>
      <c r="F366" s="239" t="s">
        <v>1318</v>
      </c>
      <c r="G366" s="126" t="s">
        <v>1319</v>
      </c>
      <c r="H366" s="274" t="s">
        <v>1320</v>
      </c>
    </row>
    <row r="367" spans="1:9" ht="67.5">
      <c r="A367" s="125" t="s">
        <v>1040</v>
      </c>
      <c r="D367" s="125" t="s">
        <v>1321</v>
      </c>
      <c r="E367" s="238" t="s">
        <v>1322</v>
      </c>
      <c r="F367" s="239" t="s">
        <v>1323</v>
      </c>
      <c r="G367" s="126" t="s">
        <v>1324</v>
      </c>
      <c r="H367" s="274" t="s">
        <v>1325</v>
      </c>
    </row>
    <row r="368" spans="1:9">
      <c r="A368" s="125" t="s">
        <v>1040</v>
      </c>
      <c r="D368" s="125" t="s">
        <v>1326</v>
      </c>
      <c r="E368" s="238" t="s">
        <v>1327</v>
      </c>
      <c r="F368" s="239" t="s">
        <v>1328</v>
      </c>
      <c r="G368" s="126" t="s">
        <v>1329</v>
      </c>
      <c r="H368" s="274" t="s">
        <v>1330</v>
      </c>
    </row>
    <row r="369" spans="1:8" ht="27">
      <c r="A369" s="125" t="s">
        <v>1040</v>
      </c>
      <c r="D369" s="125" t="s">
        <v>1331</v>
      </c>
      <c r="E369" s="238" t="s">
        <v>1332</v>
      </c>
      <c r="F369" s="239" t="s">
        <v>1333</v>
      </c>
      <c r="G369" s="126" t="s">
        <v>1334</v>
      </c>
      <c r="H369" s="274" t="s">
        <v>1335</v>
      </c>
    </row>
    <row r="370" spans="1:8" ht="54">
      <c r="A370" s="125" t="s">
        <v>1040</v>
      </c>
      <c r="D370" s="125" t="s">
        <v>1336</v>
      </c>
      <c r="E370" s="238" t="s">
        <v>1337</v>
      </c>
      <c r="F370" s="239" t="s">
        <v>1338</v>
      </c>
      <c r="G370" s="126" t="s">
        <v>1339</v>
      </c>
      <c r="H370" s="274" t="s">
        <v>1340</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1031ECDA-7F36-4DB0-A286-4FA81256A733}"/>
    </customSheetView>
    <customSheetView guid="{C59130F4-2E03-5E48-94CE-6E4A0484DB9E}" showAutoFilter="1">
      <selection activeCell="E4" sqref="E4"/>
      <pageMargins left="0" right="0" top="0" bottom="0" header="0" footer="0"/>
      <pageSetup paperSize="9" orientation="portrait"/>
      <headerFooter alignWithMargins="0"/>
      <autoFilter ref="B1:N1" xr:uid="{B80B3533-6DFB-453E-8FD3-0B7101C8AF15}"/>
    </customSheetView>
  </customSheetViews>
  <phoneticPr fontId="84" type="noConversion"/>
  <pageMargins left="0.75" right="0.75" top="1" bottom="1" header="0.3" footer="0.3"/>
  <pageSetup paperSize="9" orientation="portrait" r:id="rId1"/>
  <headerFooter>
    <oddHeader>&amp;R&amp;"Calibri"&amp;14&amp;KFF0000 L2: Internal use only&amp;1#_x000D_</oddHeader>
    <oddFooter>&amp;L_x000D_&amp;1#&amp;"Calibri"&amp;10&amp;K000000 Internal</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65625" defaultRowHeight="13.5"/>
  <cols>
    <col min="1" max="1" width="20.4609375" style="56" customWidth="1"/>
    <col min="2" max="2" width="57" style="56" customWidth="1"/>
    <col min="3" max="16384" width="8.76562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oddFooter>&amp;L_x000D_&amp;1#&amp;"Calibri"&amp;10&amp;K000000 Internal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4375" defaultRowHeight="13.5"/>
  <cols>
    <col min="2" max="2" width="27.23046875" customWidth="1"/>
    <col min="3" max="3" width="15.2304687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4BDF1A28-30D5-449D-B20E-D6C97EF9FAE1}" showAutoFilter="1">
      <selection activeCell="C1" sqref="C1:D65536"/>
      <pageMargins left="0" right="0" top="0" bottom="0" header="0" footer="0"/>
      <pageSetup orientation="portrait"/>
      <autoFilter ref="B1:C1" xr:uid="{78CD6778-9C8F-4D17-A7C0-1AC23AC99E06}"/>
    </customSheetView>
    <customSheetView guid="{C59130F4-2E03-5E48-94CE-6E4A0484DB9E}" showAutoFilter="1">
      <selection activeCell="C1" sqref="C1:D65536"/>
      <pageMargins left="0" right="0" top="0" bottom="0" header="0" footer="0"/>
      <pageSetup orientation="portrait"/>
      <headerFooter alignWithMargins="0"/>
      <autoFilter ref="B1:C1" xr:uid="{FB7973C5-570A-4BC5-8078-10A30CD6A104}"/>
    </customSheetView>
  </customSheetViews>
  <phoneticPr fontId="84" type="noConversion"/>
  <pageMargins left="0.75" right="0.75" top="1" bottom="1" header="0.3" footer="0.3"/>
  <pageSetup orientation="portrait" r:id="rId1"/>
  <headerFooter>
    <oddHeader>&amp;R&amp;"Calibri"&amp;14&amp;KFF0000 L2: Internal use only&amp;1#_x000D_</oddHeader>
    <oddFooter>&amp;L_x000D_&amp;1#&amp;"Calibri"&amp;10&amp;K000000 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3.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285">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60">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3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05">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5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90">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0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80">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5">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45">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9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45">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35">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20">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4" customHeight="1">
      <c r="A57" s="92" t="str">
        <f ca="1">OFFSET(L!$C$1,MATCH("Instructions"&amp;ADDRESS(ROW(),COLUMN(),4),L!$A:$A,0)-1,SL,,)</f>
        <v>10. Smelter Location: State/Province, if applicable – Provide the state or province where the smelter is located. This field is optional.</v>
      </c>
      <c r="B57" s="178"/>
    </row>
    <row r="58" spans="1:2" ht="150">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0">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45">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15">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15">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30">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7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30">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5">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15">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75">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90">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45">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45">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9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&amp;L_x000D_&amp;1#&amp;"Calibri"&amp;10&amp;K000000 Internal&amp;C&amp;P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765625" style="155" customWidth="1"/>
    <col min="2" max="2" width="35.4609375" style="155" customWidth="1"/>
    <col min="3" max="3" width="105.4609375" style="155" customWidth="1"/>
    <col min="4" max="5" width="1.76562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30">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9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45">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45">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45">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6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75">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15">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60">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60">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60">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30">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75">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45">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9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2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60">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45">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4" thickBot="1">
      <c r="A30" s="179"/>
      <c r="B30" s="180"/>
      <c r="C30" s="180"/>
      <c r="D30" s="399"/>
    </row>
    <row r="31" spans="1:5" ht="14"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oddFooter>&amp;L_x000D_&amp;1#&amp;"Calibri"&amp;10&amp;K000000 Internal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D3" sqref="D3"/>
    </sheetView>
  </sheetViews>
  <sheetFormatPr defaultColWidth="9" defaultRowHeight="13.5"/>
  <cols>
    <col min="1" max="1" width="2" customWidth="1"/>
    <col min="2" max="2" width="84.15234375" customWidth="1"/>
    <col min="3" max="3" width="1.765625" customWidth="1"/>
    <col min="4" max="5" width="16.765625" customWidth="1"/>
    <col min="6" max="6" width="1.765625" customWidth="1"/>
    <col min="7" max="9" width="16.765625" customWidth="1"/>
    <col min="10" max="10" width="18" customWidth="1"/>
    <col min="11" max="11" width="3" customWidth="1"/>
    <col min="12" max="29" width="15.765625" hidden="1" customWidth="1"/>
    <col min="30" max="30" width="9.15234375" customWidth="1"/>
    <col min="31" max="32" width="9" customWidth="1"/>
  </cols>
  <sheetData>
    <row r="1" spans="1:34" ht="15.5" thickTop="1">
      <c r="A1" s="404"/>
      <c r="B1" s="405"/>
      <c r="C1" s="405"/>
      <c r="D1" s="405"/>
      <c r="E1" s="405"/>
      <c r="F1" s="405"/>
      <c r="G1" s="405"/>
      <c r="H1" s="405"/>
      <c r="I1" s="405"/>
      <c r="J1" s="405"/>
      <c r="K1" s="406"/>
      <c r="L1" s="101"/>
      <c r="P1" s="2"/>
      <c r="Q1" s="2"/>
      <c r="R1" s="2"/>
      <c r="S1" s="2"/>
      <c r="T1" s="2"/>
      <c r="U1" s="2"/>
      <c r="V1" s="2"/>
      <c r="W1" s="2"/>
      <c r="X1" s="2"/>
      <c r="Y1" s="2"/>
      <c r="Z1" s="2"/>
      <c r="AA1" s="2"/>
      <c r="AB1" s="2"/>
      <c r="AC1" s="2"/>
      <c r="AD1" s="2"/>
      <c r="AE1" s="2"/>
      <c r="AF1" s="2"/>
      <c r="AG1" s="2"/>
      <c r="AH1" s="2"/>
    </row>
    <row r="2" spans="1:34" ht="81.75" customHeight="1">
      <c r="A2" s="27"/>
      <c r="B2" s="281"/>
      <c r="C2" s="28"/>
      <c r="D2" s="407" t="str">
        <f ca="1">OFFSET(L!$C$1,MATCH("Declaration"&amp;ADDRESS(ROW(),COLUMN(),4),L!$A:$A,0)-1,SL,,)</f>
        <v>Extended Minerals Reporting Template (EMRT)</v>
      </c>
      <c r="E2" s="408"/>
      <c r="F2" s="408"/>
      <c r="G2" s="408"/>
      <c r="H2" s="408"/>
      <c r="I2" s="408"/>
      <c r="J2" s="409"/>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41"/>
      <c r="F3" s="442"/>
      <c r="G3" s="442"/>
      <c r="H3" s="442"/>
      <c r="I3" s="442"/>
      <c r="J3" s="383" t="s">
        <v>20117</v>
      </c>
      <c r="K3" s="29"/>
      <c r="L3" s="101"/>
      <c r="P3" s="38">
        <f>MATCH($D$3,LN,0)</f>
        <v>1</v>
      </c>
    </row>
    <row r="4" spans="1:34" ht="15">
      <c r="A4" s="27"/>
      <c r="B4" s="416" t="str">
        <f ca="1">OFFSET(L!$C$1,MATCH("Declaration"&amp;ADDRESS(ROW(),COLUMN(),4),L!$A:$A,0)-1,SL,,)</f>
        <v>The purpose of this document is to collect sourcing information on below minerals.</v>
      </c>
      <c r="C4" s="416"/>
      <c r="D4" s="416"/>
      <c r="E4" s="416"/>
      <c r="F4" s="416"/>
      <c r="G4" s="416"/>
      <c r="H4" s="416"/>
      <c r="I4" s="420" t="str">
        <f ca="1">OFFSET(L!$C$1,MATCH("Declaration"&amp;ADDRESS(ROW(),COLUMN(),4),L!$A:$A,0)-1,SL,,)</f>
        <v>Link to Terms &amp; Conditions</v>
      </c>
      <c r="J4" s="420"/>
      <c r="K4" s="29"/>
      <c r="L4" s="103"/>
      <c r="P4" s="2"/>
      <c r="Q4" s="2"/>
      <c r="R4" s="2"/>
      <c r="S4" s="2"/>
      <c r="T4" s="2"/>
      <c r="U4" s="2"/>
      <c r="V4" s="2"/>
      <c r="W4" s="2"/>
      <c r="X4" s="2"/>
      <c r="Y4" s="2"/>
      <c r="Z4" s="2"/>
      <c r="AA4" s="2"/>
      <c r="AB4" s="2"/>
      <c r="AC4" s="2"/>
      <c r="AD4" s="2"/>
      <c r="AE4" s="2"/>
      <c r="AF4" s="2"/>
      <c r="AG4" s="2"/>
      <c r="AH4" s="2"/>
    </row>
    <row r="5" spans="1:34" ht="15">
      <c r="A5" s="124" t="str">
        <f>LEFT(D9,1)</f>
        <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29"/>
      <c r="L6" s="103" t="s">
        <v>18</v>
      </c>
      <c r="P6" s="2"/>
      <c r="Q6" s="2"/>
      <c r="R6" s="2"/>
      <c r="S6" s="2"/>
      <c r="T6" s="2"/>
      <c r="U6" s="2"/>
      <c r="V6" s="2"/>
      <c r="W6" s="2"/>
      <c r="X6" s="2"/>
      <c r="Y6" s="2"/>
      <c r="Z6" s="2"/>
      <c r="AA6" s="2"/>
      <c r="AB6" s="2"/>
      <c r="AC6" s="2"/>
      <c r="AD6" s="2"/>
      <c r="AE6" s="2"/>
      <c r="AF6" s="2"/>
      <c r="AG6" s="2"/>
      <c r="AH6" s="2"/>
    </row>
    <row r="7" spans="1:34" ht="15">
      <c r="A7" s="27"/>
      <c r="B7" s="421" t="str">
        <f ca="1">OFFSET(L!$C$1,MATCH("Declaration"&amp;ADDRESS(ROW(),COLUMN(),4),L!$A:$A,0)-1,SL,,)</f>
        <v>Company Information</v>
      </c>
      <c r="C7" s="421"/>
      <c r="D7" s="421"/>
      <c r="E7" s="421"/>
      <c r="F7" s="421"/>
      <c r="G7" s="421"/>
      <c r="H7" s="421"/>
      <c r="I7" s="421"/>
      <c r="J7" s="421"/>
      <c r="K7" s="29"/>
      <c r="L7" s="103"/>
      <c r="P7" s="2"/>
      <c r="Q7" s="2"/>
      <c r="R7" s="2"/>
      <c r="S7" s="2"/>
      <c r="T7" s="2"/>
      <c r="U7" s="2"/>
      <c r="V7" s="2"/>
      <c r="W7" s="2"/>
      <c r="X7" s="2"/>
      <c r="Y7" s="2"/>
      <c r="Z7" s="2"/>
      <c r="AA7" s="2"/>
      <c r="AB7" s="2"/>
      <c r="AC7" s="2"/>
      <c r="AD7" s="2"/>
      <c r="AE7" s="2"/>
      <c r="AF7" s="2"/>
      <c r="AG7" s="2"/>
      <c r="AH7" s="2"/>
    </row>
    <row r="8" spans="1:34" ht="15">
      <c r="A8" s="31"/>
      <c r="B8" s="64" t="str">
        <f ca="1">OFFSET(L!$C$1,MATCH("Declaration"&amp;ADDRESS(ROW(),COLUMN(),4),L!$A:$A,0)-1,SL,,)</f>
        <v>Company Name (*):</v>
      </c>
      <c r="C8" s="65"/>
      <c r="D8" s="410"/>
      <c r="E8" s="411"/>
      <c r="F8" s="411"/>
      <c r="G8" s="411"/>
      <c r="H8" s="411"/>
      <c r="I8" s="411"/>
      <c r="J8" s="412"/>
      <c r="K8" s="32"/>
      <c r="L8" s="103"/>
      <c r="P8" s="2"/>
      <c r="Q8" s="2"/>
      <c r="R8" s="2"/>
      <c r="S8" s="2"/>
      <c r="T8" s="2"/>
      <c r="U8" s="2"/>
      <c r="V8" s="2"/>
      <c r="W8" s="2"/>
      <c r="X8" s="2"/>
      <c r="Y8" s="2"/>
      <c r="Z8" s="2"/>
      <c r="AA8" s="2"/>
      <c r="AB8" s="2"/>
      <c r="AC8" s="2"/>
      <c r="AD8" s="2"/>
      <c r="AE8" s="2"/>
      <c r="AF8" s="2"/>
      <c r="AG8" s="2"/>
      <c r="AH8" s="2"/>
    </row>
    <row r="9" spans="1:34" ht="15">
      <c r="A9" s="31"/>
      <c r="B9" s="64" t="str">
        <f ca="1">OFFSET(L!$C$1,MATCH("Declaration"&amp;ADDRESS(ROW(),COLUMN(),4),L!$A:$A,0)-1,SL,,)</f>
        <v>Declaration Scope or Class (*):</v>
      </c>
      <c r="C9" s="65"/>
      <c r="D9" s="444"/>
      <c r="E9" s="445"/>
      <c r="F9" s="445"/>
      <c r="G9" s="446"/>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22" t="str">
        <f ca="1">OFFSET(L!$C$1,MATCH("Declaration"&amp;ADDRESS(ROW(),COLUMN(),4)&amp;LEFT($D$9,1),L!$A:$A,0)-1,SL,,)</f>
        <v>Description of Scope:</v>
      </c>
      <c r="C10" s="111"/>
      <c r="D10" s="417"/>
      <c r="E10" s="418"/>
      <c r="F10" s="418"/>
      <c r="G10" s="418"/>
      <c r="H10" s="418"/>
      <c r="I10" s="418"/>
      <c r="J10" s="419"/>
      <c r="K10" s="29"/>
      <c r="L10" s="103"/>
      <c r="Q10" s="2"/>
      <c r="R10" s="2"/>
      <c r="S10" s="2"/>
      <c r="T10" s="2"/>
      <c r="U10" s="2"/>
      <c r="V10" s="2"/>
      <c r="W10" s="2"/>
      <c r="X10" s="2"/>
      <c r="Y10" s="2"/>
      <c r="Z10" s="2"/>
      <c r="AA10" s="2"/>
      <c r="AB10" s="2"/>
      <c r="AC10" s="2"/>
      <c r="AD10" s="2"/>
      <c r="AE10" s="2"/>
      <c r="AF10" s="2"/>
      <c r="AG10" s="2"/>
      <c r="AH10" s="2"/>
    </row>
    <row r="11" spans="1:34" ht="15">
      <c r="A11" s="31"/>
      <c r="B11" s="423"/>
      <c r="C11" s="111"/>
      <c r="D11" s="424" t="str">
        <f ca="1">IF(D9=Q9,OFFSET(L!$C$1,MATCH("Declaration"&amp;ADDRESS(ROW(),COLUMN(),4),L!$A:$A,0)-1,SL,,),"")</f>
        <v/>
      </c>
      <c r="E11" s="425"/>
      <c r="F11" s="425"/>
      <c r="G11" s="425"/>
      <c r="H11" s="425"/>
      <c r="I11" s="425"/>
      <c r="J11" s="426"/>
      <c r="K11" s="29"/>
      <c r="L11" s="103"/>
      <c r="Q11" s="2"/>
      <c r="R11" s="2"/>
      <c r="S11" s="2"/>
      <c r="T11" s="2"/>
      <c r="U11" s="2"/>
      <c r="V11" s="2"/>
      <c r="W11" s="2"/>
      <c r="X11" s="2"/>
      <c r="Y11" s="2"/>
      <c r="Z11" s="2"/>
      <c r="AA11" s="366" t="s">
        <v>19179</v>
      </c>
      <c r="AB11" s="2"/>
      <c r="AC11" s="2"/>
      <c r="AD11" s="2"/>
      <c r="AE11" s="2"/>
      <c r="AF11" s="2"/>
      <c r="AG11" s="2"/>
      <c r="AH11" s="2"/>
    </row>
    <row r="12" spans="1:34" ht="15">
      <c r="A12" s="31"/>
      <c r="B12" s="382" t="str">
        <f ca="1">OFFSET(L!$C$1,MATCH("Declaration"&amp;ADDRESS(ROW(),COLUMN(),4),L!$A:$A,0)-1,SL,,)</f>
        <v>Select Minerals/Metals in Scope (*):</v>
      </c>
      <c r="C12" s="111"/>
      <c r="D12" s="370" t="s">
        <v>40</v>
      </c>
      <c r="E12" s="427" t="s">
        <v>19181</v>
      </c>
      <c r="F12" s="428"/>
      <c r="G12" s="370" t="s">
        <v>19182</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19183</v>
      </c>
      <c r="E13" s="427" t="s">
        <v>19184</v>
      </c>
      <c r="F13" s="428"/>
      <c r="G13" s="370" t="s">
        <v>19185</v>
      </c>
      <c r="H13" s="296"/>
      <c r="I13" s="296"/>
      <c r="J13" s="296"/>
      <c r="K13" s="29"/>
      <c r="L13" s="103"/>
      <c r="P13" s="293" t="str">
        <f>IF(ISBLANK(E12),"",IF(E12="(Delete Copper)",IF(ISBLANK(E14),"",E14),E12))</f>
        <v/>
      </c>
      <c r="Q13" s="294" t="str">
        <f>IF(P13="",P13,IF(P12="",P12,IF(P12&gt;P13,P12,P13)))</f>
        <v/>
      </c>
      <c r="R13" s="294" t="str">
        <f t="shared" ref="R13:Z13" si="8">IF(Q14="",Q13,IF(Q13="",Q14,IF(Q13&gt;Q14,Q14,Q13)))</f>
        <v/>
      </c>
      <c r="S13" s="294" t="str">
        <f t="shared" ref="S13" si="9">IF(R13="",R13,IF(R12="",R12,IF(R12&gt;R13,R12,R13)))</f>
        <v/>
      </c>
      <c r="T13" s="294" t="str">
        <f t="shared" si="8"/>
        <v/>
      </c>
      <c r="U13" s="294" t="str">
        <f t="shared" ref="U13" si="10">IF(T13="",T13,IF(T12="",T12,IF(T12&gt;T13,T12,T13)))</f>
        <v/>
      </c>
      <c r="V13" s="294" t="str">
        <f t="shared" si="8"/>
        <v/>
      </c>
      <c r="W13" s="294" t="str">
        <f t="shared" ref="W13" si="11">IF(V13="",V13,IF(V12="",V12,IF(V12&gt;V13,V12,V13)))</f>
        <v/>
      </c>
      <c r="X13" s="294" t="str">
        <f t="shared" si="8"/>
        <v/>
      </c>
      <c r="Y13" s="294" t="str">
        <f t="shared" ref="Y13" si="12">IF(X13="",X13,IF(X12="",X12,IF(X12&gt;X13,X12,X13)))</f>
        <v/>
      </c>
      <c r="Z13" s="294" t="str">
        <f t="shared" si="8"/>
        <v/>
      </c>
      <c r="AA13" s="294" t="str" cm="1">
        <f t="array" ref="AA13">_xlfn.IFNA(INDEX($Z$12:$Z$21,MATCH(0,COUNTIF($AA$12:$AA12,$Z$12:$Z$21),0)),"")</f>
        <v/>
      </c>
      <c r="AB13" s="2"/>
      <c r="AC13" s="2"/>
      <c r="AD13" s="2"/>
      <c r="AE13" s="2"/>
      <c r="AF13" s="2"/>
      <c r="AG13" s="2"/>
    </row>
    <row r="14" spans="1:34" ht="15">
      <c r="A14" s="31"/>
      <c r="B14" s="429"/>
      <c r="C14" s="111"/>
      <c r="D14" s="296"/>
      <c r="E14" s="431"/>
      <c r="F14" s="432"/>
      <c r="G14" s="296"/>
      <c r="H14" s="296"/>
      <c r="I14" s="296"/>
      <c r="J14" s="296"/>
      <c r="K14" s="29"/>
      <c r="L14" s="103"/>
      <c r="P14" s="293" t="str">
        <f>IF(ISBLANK(G12),"",IF(G12="(Delete Graphite)",IF(ISBLANK(G14),"",G14),G12))</f>
        <v/>
      </c>
      <c r="Q14" s="294" t="str">
        <f t="shared" ref="Q14:Y14" si="13">IF(P15="",P14,IF(P14="",P15,IF(P14&gt;P15,P15,P14)))</f>
        <v/>
      </c>
      <c r="R14" s="294" t="str">
        <f t="shared" ref="R14:Z14" si="14">IF(Q14="",Q14,IF(Q13="",Q13,IF(Q13&gt;Q14,Q13,Q14)))</f>
        <v/>
      </c>
      <c r="S14" s="294" t="str">
        <f t="shared" si="13"/>
        <v/>
      </c>
      <c r="T14" s="294" t="str">
        <f t="shared" si="14"/>
        <v/>
      </c>
      <c r="U14" s="294" t="str">
        <f t="shared" si="13"/>
        <v/>
      </c>
      <c r="V14" s="294" t="str">
        <f t="shared" si="14"/>
        <v/>
      </c>
      <c r="W14" s="294" t="str">
        <f t="shared" si="13"/>
        <v/>
      </c>
      <c r="X14" s="294" t="str">
        <f t="shared" si="14"/>
        <v/>
      </c>
      <c r="Y14" s="294" t="str">
        <f t="shared" si="13"/>
        <v/>
      </c>
      <c r="Z14" s="294" t="str">
        <f t="shared" si="14"/>
        <v/>
      </c>
      <c r="AA14" s="294" t="str" cm="1">
        <f t="array" ref="AA14">_xlfn.IFNA(INDEX($Z$12:$Z$21,MATCH(0,COUNTIF($AA$12:$AA13,$Z$12:$Z$21),0)),"")</f>
        <v/>
      </c>
      <c r="AB14" s="2"/>
      <c r="AC14" s="2"/>
      <c r="AD14" s="2"/>
      <c r="AE14" s="2"/>
      <c r="AF14" s="2"/>
      <c r="AG14" s="2"/>
    </row>
    <row r="15" spans="1:34" ht="15">
      <c r="A15" s="31"/>
      <c r="B15" s="430"/>
      <c r="C15" s="111"/>
      <c r="D15" s="296"/>
      <c r="E15" s="431"/>
      <c r="F15" s="432"/>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
      </c>
      <c r="S15" s="294" t="str">
        <f t="shared" si="15"/>
        <v/>
      </c>
      <c r="T15" s="294" t="str">
        <f t="shared" si="16"/>
        <v/>
      </c>
      <c r="U15" s="294" t="str">
        <f t="shared" si="15"/>
        <v/>
      </c>
      <c r="V15" s="294" t="str">
        <f t="shared" si="16"/>
        <v/>
      </c>
      <c r="W15" s="294" t="str">
        <f t="shared" si="15"/>
        <v/>
      </c>
      <c r="X15" s="294" t="str">
        <f t="shared" si="16"/>
        <v/>
      </c>
      <c r="Y15" s="294" t="str">
        <f t="shared" si="15"/>
        <v/>
      </c>
      <c r="Z15" s="294" t="str">
        <f t="shared" si="16"/>
        <v/>
      </c>
      <c r="AA15" s="294" t="str" cm="1">
        <f t="array" ref="AA15">_xlfn.IFNA(INDEX($Z$12:$Z$21,MATCH(0,COUNTIF($AA$12:$AA14,$Z$12:$Z$21),0)),"")</f>
        <v/>
      </c>
      <c r="AB15" s="2"/>
      <c r="AC15" s="2"/>
      <c r="AD15" s="2"/>
      <c r="AE15" s="2"/>
      <c r="AF15" s="2"/>
      <c r="AG15" s="2"/>
    </row>
    <row r="16" spans="1:34" ht="15">
      <c r="A16" s="31"/>
      <c r="B16" s="33" t="str">
        <f ca="1">OFFSET(L!$C$1,MATCH("Declaration"&amp;ADDRESS(ROW(),COLUMN(),4),L!$A:$A,0)-1,SL,,)</f>
        <v>Company Unique ID:</v>
      </c>
      <c r="C16" s="66"/>
      <c r="D16" s="413"/>
      <c r="E16" s="414"/>
      <c r="F16" s="414"/>
      <c r="G16" s="414"/>
      <c r="H16" s="414"/>
      <c r="I16" s="414"/>
      <c r="J16" s="415"/>
      <c r="K16" s="29"/>
      <c r="L16" s="103"/>
      <c r="P16" s="293" t="str">
        <f>IF(ISBLANK(I12),"",IF(I12="(Delete)",IF(ISBLANK(I14),"",I14),I12))</f>
        <v/>
      </c>
      <c r="Q16" s="294" t="str">
        <f t="shared" ref="Q16:Y16" si="17">IF(P17="",P16,IF(P16="",P17,IF(P16&gt;P17,P17,P16)))</f>
        <v/>
      </c>
      <c r="R16" s="294" t="str">
        <f t="shared" ref="R16:Z16" si="18">IF(Q16="",Q16,IF(Q15="",Q15,IF(Q15&gt;Q16,Q15,Q16)))</f>
        <v/>
      </c>
      <c r="S16" s="294" t="str">
        <f t="shared" si="17"/>
        <v/>
      </c>
      <c r="T16" s="294" t="str">
        <f t="shared" si="18"/>
        <v/>
      </c>
      <c r="U16" s="294" t="str">
        <f t="shared" si="17"/>
        <v/>
      </c>
      <c r="V16" s="294" t="str">
        <f t="shared" si="18"/>
        <v/>
      </c>
      <c r="W16" s="294" t="str">
        <f t="shared" si="17"/>
        <v/>
      </c>
      <c r="X16" s="294" t="str">
        <f t="shared" si="18"/>
        <v/>
      </c>
      <c r="Y16" s="294" t="str">
        <f t="shared" si="17"/>
        <v/>
      </c>
      <c r="Z16" s="294" t="str">
        <f t="shared" si="18"/>
        <v/>
      </c>
      <c r="AA16" s="294" t="str" cm="1">
        <f t="array" ref="AA16">_xlfn.IFNA(INDEX($Z$12:$Z$21,MATCH(0,COUNTIF($AA$12:$AA15,$Z$12:$Z$21),0)),"")</f>
        <v/>
      </c>
      <c r="AB16" s="2"/>
      <c r="AC16" s="2"/>
      <c r="AD16" s="2"/>
      <c r="AE16" s="2"/>
      <c r="AF16" s="2"/>
      <c r="AG16" s="2"/>
    </row>
    <row r="17" spans="1:33" ht="15">
      <c r="A17" s="31"/>
      <c r="B17" s="33" t="str">
        <f ca="1">OFFSET(L!$C$1,MATCH("Declaration"&amp;ADDRESS(ROW(),COLUMN(),4),L!$A:$A,0)-1,SL,,)</f>
        <v>Company Unique ID Authority:</v>
      </c>
      <c r="C17" s="66"/>
      <c r="D17" s="413"/>
      <c r="E17" s="414"/>
      <c r="F17" s="414"/>
      <c r="G17" s="414"/>
      <c r="H17" s="414"/>
      <c r="I17" s="414"/>
      <c r="J17" s="415"/>
      <c r="K17" s="29"/>
      <c r="L17" s="103"/>
      <c r="P17" s="293" t="str">
        <f>IF(ISBLANK(D13),"",IF(D13="(Delete Lithium)",IF(ISBLANK(D15),"",D15),D13))</f>
        <v/>
      </c>
      <c r="Q17" s="294" t="str">
        <f t="shared" ref="Q17:Y17" si="19">IF(P17="",P17,IF(P16="",P16,IF(P16&gt;P17,P16,P17)))</f>
        <v/>
      </c>
      <c r="R17" s="294" t="str">
        <f t="shared" ref="R17:Z17" si="20">IF(Q18="",Q17,IF(Q17="",Q18,IF(Q17&gt;Q18,Q18,Q17)))</f>
        <v/>
      </c>
      <c r="S17" s="294" t="str">
        <f t="shared" si="19"/>
        <v/>
      </c>
      <c r="T17" s="294" t="str">
        <f t="shared" si="20"/>
        <v/>
      </c>
      <c r="U17" s="294" t="str">
        <f t="shared" si="19"/>
        <v/>
      </c>
      <c r="V17" s="294" t="str">
        <f t="shared" si="20"/>
        <v/>
      </c>
      <c r="W17" s="294" t="str">
        <f t="shared" si="19"/>
        <v/>
      </c>
      <c r="X17" s="294" t="str">
        <f t="shared" si="20"/>
        <v/>
      </c>
      <c r="Y17" s="294" t="str">
        <f t="shared" si="19"/>
        <v/>
      </c>
      <c r="Z17" s="294" t="str">
        <f t="shared" si="20"/>
        <v/>
      </c>
      <c r="AA17" s="294" t="str" cm="1">
        <f t="array" ref="AA17">_xlfn.IFNA(INDEX($Z$12:$Z$21,MATCH(0,COUNTIF($AA$12:$AA16,$Z$12:$Z$21),0)),"")</f>
        <v/>
      </c>
      <c r="AB17" s="2"/>
      <c r="AC17" s="2"/>
      <c r="AD17" s="2"/>
      <c r="AE17" s="2"/>
      <c r="AF17" s="2"/>
      <c r="AG17" s="2"/>
    </row>
    <row r="18" spans="1:33" ht="15">
      <c r="A18" s="31"/>
      <c r="B18" s="33" t="str">
        <f ca="1">OFFSET(L!$C$1,MATCH("Declaration"&amp;ADDRESS(ROW(),COLUMN(),4),L!$A:$A,0)-1,SL,,)</f>
        <v>Address:</v>
      </c>
      <c r="C18" s="66"/>
      <c r="D18" s="413"/>
      <c r="E18" s="414"/>
      <c r="F18" s="414"/>
      <c r="G18" s="414"/>
      <c r="H18" s="414"/>
      <c r="I18" s="414"/>
      <c r="J18" s="415"/>
      <c r="K18" s="29"/>
      <c r="L18" s="103"/>
      <c r="P18" s="293" t="str">
        <f>IF(ISBLANK(E13),"",IF(E13="(Delete Mica)",IF(ISBLANK(E15),"",E15),E13))</f>
        <v/>
      </c>
      <c r="Q18" s="294" t="str">
        <f t="shared" ref="Q18:Y18" si="21">IF(P19="",P18,IF(P18="",P19,IF(P18&gt;P19,P19,P18)))</f>
        <v/>
      </c>
      <c r="R18" s="294" t="str">
        <f t="shared" ref="R18:Z18" si="22">IF(Q18="",Q18,IF(Q17="",Q17,IF(Q17&gt;Q18,Q17,Q18)))</f>
        <v/>
      </c>
      <c r="S18" s="294" t="str">
        <f t="shared" si="21"/>
        <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6"/>
      <c r="D19" s="413"/>
      <c r="E19" s="414"/>
      <c r="F19" s="414"/>
      <c r="G19" s="414"/>
      <c r="H19" s="414"/>
      <c r="I19" s="414"/>
      <c r="J19" s="415"/>
      <c r="K19" s="29"/>
      <c r="L19" s="103"/>
      <c r="P19" s="293" t="str">
        <f>IF(ISBLANK(G13),"",IF(G13="(Delete Nickel)",IF(ISBLANK(G15),"",G15),G13))</f>
        <v/>
      </c>
      <c r="Q19" s="294" t="str">
        <f t="shared" ref="Q19:Y19" si="23">IF(P19="",P19,IF(P18="",P18,IF(P18&gt;P19,P18,P19)))</f>
        <v/>
      </c>
      <c r="R19" s="294" t="str">
        <f t="shared" ref="R19:Z19" si="24">IF(Q20="",Q19,IF(Q19="",Q20,IF(Q19&gt;Q20,Q20,Q19)))</f>
        <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
      <c r="A20" s="31"/>
      <c r="B20" s="33" t="str">
        <f ca="1">OFFSET(L!$C$1,MATCH("Declaration"&amp;ADDRESS(ROW(),COLUMN(),4),L!$A:$A,0)-1,SL,,)</f>
        <v>Email – Contact (*):</v>
      </c>
      <c r="C20" s="66"/>
      <c r="D20" s="433"/>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6"/>
      <c r="D21" s="413"/>
      <c r="E21" s="414"/>
      <c r="F21" s="414"/>
      <c r="G21" s="414"/>
      <c r="H21" s="414"/>
      <c r="I21" s="414"/>
      <c r="J21" s="415"/>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6"/>
      <c r="D22" s="413"/>
      <c r="E22" s="414"/>
      <c r="F22" s="414"/>
      <c r="G22" s="414"/>
      <c r="H22" s="414"/>
      <c r="I22" s="414"/>
      <c r="J22" s="415"/>
      <c r="K22" s="29"/>
      <c r="L22" s="97"/>
      <c r="Q22" s="2"/>
      <c r="R22" s="2"/>
      <c r="S22" s="2"/>
      <c r="T22" s="2"/>
      <c r="U22" s="2"/>
      <c r="V22" s="2"/>
      <c r="W22" s="2"/>
      <c r="X22" s="2"/>
      <c r="Y22" s="2"/>
      <c r="Z22" s="2"/>
      <c r="AA22" s="2">
        <f>10-COUNTIF(AA12:AA21,"")</f>
        <v>1</v>
      </c>
      <c r="AB22" s="2"/>
      <c r="AC22" s="2"/>
      <c r="AD22" s="2"/>
      <c r="AE22" s="2"/>
      <c r="AF22" s="2"/>
      <c r="AG22" s="2"/>
    </row>
    <row r="23" spans="1:33" ht="23">
      <c r="A23" s="31"/>
      <c r="B23" s="33" t="str">
        <f ca="1">OFFSET(L!$C$1,MATCH("Declaration"&amp;ADDRESS(ROW(),COLUMN(),4),L!$A:$A,0)-1,SL,,)</f>
        <v>Title - Authorizer:</v>
      </c>
      <c r="C23" s="66"/>
      <c r="D23" s="413"/>
      <c r="E23" s="414"/>
      <c r="F23" s="414"/>
      <c r="G23" s="414"/>
      <c r="H23" s="414"/>
      <c r="I23" s="414"/>
      <c r="J23" s="415"/>
      <c r="K23" s="29"/>
      <c r="L23" s="97"/>
      <c r="P23" s="2"/>
      <c r="Q23" s="2"/>
      <c r="R23" s="2"/>
      <c r="S23" s="2"/>
      <c r="T23" s="2"/>
      <c r="U23" s="2"/>
      <c r="V23" s="2"/>
      <c r="W23" s="2"/>
      <c r="X23" s="2"/>
      <c r="Y23" s="2"/>
      <c r="Z23" s="2"/>
      <c r="AA23" s="2">
        <f>IF(AA22=0,0.1,AA22)</f>
        <v>1</v>
      </c>
      <c r="AB23" s="2"/>
      <c r="AC23" s="2"/>
      <c r="AD23" s="2"/>
      <c r="AE23" s="2"/>
      <c r="AF23" s="2"/>
      <c r="AG23" s="2"/>
    </row>
    <row r="24" spans="1:33" ht="23">
      <c r="A24" s="31"/>
      <c r="B24" s="33" t="str">
        <f ca="1">OFFSET(L!$C$1,MATCH("Declaration"&amp;ADDRESS(ROW(),COLUMN(),4),L!$A:$A,0)-1,SL,,)</f>
        <v>Email - Authorizer (*):</v>
      </c>
      <c r="C24" s="66"/>
      <c r="D24" s="433"/>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3"/>
      <c r="D25" s="413"/>
      <c r="E25" s="414"/>
      <c r="F25" s="414"/>
      <c r="G25" s="414"/>
      <c r="H25" s="414"/>
      <c r="I25" s="414"/>
      <c r="J25" s="415"/>
      <c r="K25" s="29"/>
      <c r="L25" s="103"/>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7"/>
      <c r="D26" s="439"/>
      <c r="E26" s="440"/>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5">
      <c r="A27" s="34"/>
      <c r="B27" s="68"/>
      <c r="C27" s="13"/>
      <c r="D27" s="448"/>
      <c r="E27" s="44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
      <c r="A28" s="35"/>
      <c r="B28" s="449" t="str">
        <f ca="1">OFFSET(L!$C$1,MATCH("Declaration"&amp;ADDRESS(ROW(),COLUMN(),4),L!$A:$A,0)-1,SL,,)</f>
        <v>Answer the following questions 1 - 7 based on the declaration scope indicated above</v>
      </c>
      <c r="C28" s="449"/>
      <c r="D28" s="449"/>
      <c r="E28" s="449"/>
      <c r="F28" s="449"/>
      <c r="G28" s="449"/>
      <c r="H28" s="449"/>
      <c r="I28" s="449"/>
      <c r="J28" s="449"/>
      <c r="K28" s="36"/>
      <c r="L28" s="98"/>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47" t="str">
        <f ca="1">OFFSET(L!$C$1,MATCH("Declaration"&amp;ADDRESS(ROW(),COLUMN(),4),L!$A:$A,0)-1,SL,,)</f>
        <v>Answer</v>
      </c>
      <c r="E29" s="447"/>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3">
      <c r="A30" s="34"/>
      <c r="B30" s="297" t="str">
        <f t="shared" ref="B30:B39" si="32">IF(COUNTBLANK(AA12),"",AA12&amp;"(*)")</f>
        <v>Cobalt(*)</v>
      </c>
      <c r="C30" s="28"/>
      <c r="D30" s="436"/>
      <c r="E30" s="437"/>
      <c r="F30" s="8"/>
      <c r="G30" s="401"/>
      <c r="H30" s="402"/>
      <c r="I30" s="402"/>
      <c r="J30" s="403"/>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3">
      <c r="A31" s="34"/>
      <c r="B31" s="297" t="str">
        <f t="shared" si="32"/>
        <v/>
      </c>
      <c r="C31" s="28"/>
      <c r="D31" s="436"/>
      <c r="E31" s="437"/>
      <c r="F31" s="8"/>
      <c r="G31" s="401"/>
      <c r="H31" s="402"/>
      <c r="I31" s="402"/>
      <c r="J31" s="403"/>
      <c r="K31" s="29"/>
      <c r="L31" s="104"/>
      <c r="M31">
        <f t="shared" ref="M31:M39" si="33">IF(AND(B31="",D31&lt;&gt;""),1,0)</f>
        <v>0</v>
      </c>
      <c r="O31" s="38" t="str">
        <f t="shared" ref="O31:O39" si="34">IF(B31="","","(*)")</f>
        <v/>
      </c>
      <c r="P31" s="38" t="str">
        <f t="shared" ref="P31:P39" si="35">IF(D31="Yes","(*)","")</f>
        <v/>
      </c>
      <c r="Q31" s="38" t="str">
        <f t="shared" ref="Q31:Q39" si="36">IF(D43="Yes","(*)","")</f>
        <v/>
      </c>
      <c r="R31" s="2"/>
      <c r="S31" s="2"/>
      <c r="T31" s="2"/>
      <c r="U31" s="2"/>
      <c r="V31" s="2"/>
      <c r="W31" s="2"/>
      <c r="X31" s="2"/>
      <c r="Y31" s="2"/>
      <c r="Z31" s="2"/>
      <c r="AA31" s="2"/>
      <c r="AB31" s="2"/>
      <c r="AC31" s="2"/>
      <c r="AD31" s="2"/>
      <c r="AE31" s="2"/>
      <c r="AF31" s="2"/>
      <c r="AG31" s="2"/>
    </row>
    <row r="32" spans="1:33" ht="23">
      <c r="A32" s="34"/>
      <c r="B32" s="297" t="str">
        <f t="shared" si="32"/>
        <v/>
      </c>
      <c r="C32" s="28"/>
      <c r="D32" s="436"/>
      <c r="E32" s="437"/>
      <c r="F32" s="8"/>
      <c r="G32" s="401"/>
      <c r="H32" s="402"/>
      <c r="I32" s="402"/>
      <c r="J32" s="403"/>
      <c r="K32" s="29"/>
      <c r="L32" s="104"/>
      <c r="M32">
        <f t="shared" si="33"/>
        <v>0</v>
      </c>
      <c r="O32" s="38" t="str">
        <f t="shared" si="34"/>
        <v/>
      </c>
      <c r="P32" s="38" t="str">
        <f t="shared" si="35"/>
        <v/>
      </c>
      <c r="Q32" s="38" t="str">
        <f t="shared" si="36"/>
        <v/>
      </c>
      <c r="R32" s="2"/>
      <c r="S32" s="2"/>
      <c r="T32" s="2"/>
      <c r="U32" s="2"/>
      <c r="V32" s="2"/>
      <c r="W32" s="2"/>
      <c r="X32" s="2"/>
      <c r="Y32" s="2"/>
      <c r="Z32" s="2"/>
      <c r="AA32" s="2"/>
      <c r="AB32" s="2"/>
      <c r="AC32" s="2"/>
      <c r="AD32" s="2"/>
      <c r="AE32" s="2"/>
      <c r="AF32" s="2"/>
      <c r="AG32" s="2"/>
    </row>
    <row r="33" spans="1:33" ht="23">
      <c r="A33" s="34"/>
      <c r="B33" s="297" t="str">
        <f t="shared" si="32"/>
        <v/>
      </c>
      <c r="C33" s="28"/>
      <c r="D33" s="436"/>
      <c r="E33" s="437"/>
      <c r="F33" s="8"/>
      <c r="G33" s="401"/>
      <c r="H33" s="402"/>
      <c r="I33" s="402"/>
      <c r="J33" s="403"/>
      <c r="K33" s="29"/>
      <c r="L33" s="104"/>
      <c r="M33">
        <f t="shared" si="33"/>
        <v>0</v>
      </c>
      <c r="O33" s="38" t="str">
        <f t="shared" si="34"/>
        <v/>
      </c>
      <c r="P33" s="38" t="str">
        <f t="shared" si="35"/>
        <v/>
      </c>
      <c r="Q33" s="38" t="str">
        <f t="shared" si="36"/>
        <v/>
      </c>
      <c r="R33" s="2"/>
      <c r="S33" s="2"/>
      <c r="T33" s="2"/>
      <c r="U33" s="2"/>
      <c r="V33" s="2"/>
      <c r="W33" s="2"/>
      <c r="X33" s="2"/>
      <c r="Y33" s="2"/>
      <c r="Z33" s="2"/>
      <c r="AA33" s="2"/>
      <c r="AB33" s="2"/>
      <c r="AC33" s="2"/>
      <c r="AD33" s="2"/>
      <c r="AE33" s="2"/>
      <c r="AF33" s="2"/>
      <c r="AG33" s="2"/>
    </row>
    <row r="34" spans="1:33" ht="23">
      <c r="A34" s="34"/>
      <c r="B34" s="297" t="str">
        <f t="shared" si="32"/>
        <v/>
      </c>
      <c r="C34" s="28"/>
      <c r="D34" s="436"/>
      <c r="E34" s="437"/>
      <c r="F34" s="8"/>
      <c r="G34" s="401"/>
      <c r="H34" s="402"/>
      <c r="I34" s="402"/>
      <c r="J34" s="403"/>
      <c r="K34" s="29"/>
      <c r="L34" s="104"/>
      <c r="M34">
        <f t="shared" si="33"/>
        <v>0</v>
      </c>
      <c r="O34" s="38" t="str">
        <f t="shared" si="34"/>
        <v/>
      </c>
      <c r="P34" s="38" t="str">
        <f t="shared" si="35"/>
        <v/>
      </c>
      <c r="Q34" s="38" t="str">
        <f t="shared" si="36"/>
        <v/>
      </c>
      <c r="R34" s="2"/>
      <c r="S34" s="2"/>
      <c r="T34" s="2"/>
      <c r="U34" s="2"/>
      <c r="V34" s="2"/>
      <c r="W34" s="2"/>
      <c r="X34" s="2"/>
      <c r="Y34" s="2"/>
      <c r="Z34" s="2"/>
      <c r="AA34" s="2"/>
      <c r="AB34" s="2"/>
      <c r="AC34" s="2"/>
      <c r="AD34" s="2"/>
      <c r="AE34" s="2"/>
      <c r="AF34" s="2"/>
      <c r="AG34" s="2"/>
    </row>
    <row r="35" spans="1:33" ht="23.15" customHeight="1">
      <c r="A35" s="34"/>
      <c r="B35" s="297" t="str">
        <f t="shared" si="32"/>
        <v/>
      </c>
      <c r="C35" s="28"/>
      <c r="D35" s="436"/>
      <c r="E35" s="437"/>
      <c r="F35" s="8"/>
      <c r="G35" s="401"/>
      <c r="H35" s="402"/>
      <c r="I35" s="402"/>
      <c r="J35" s="403"/>
      <c r="K35" s="29"/>
      <c r="L35" s="104"/>
      <c r="M35">
        <f t="shared" si="33"/>
        <v>0</v>
      </c>
      <c r="O35" s="38" t="str">
        <f t="shared" si="34"/>
        <v/>
      </c>
      <c r="P35" s="38" t="str">
        <f t="shared" si="35"/>
        <v/>
      </c>
      <c r="Q35" s="38" t="str">
        <f t="shared" si="36"/>
        <v/>
      </c>
      <c r="R35" s="2"/>
      <c r="S35" s="2"/>
      <c r="T35" s="2"/>
      <c r="U35" s="2"/>
      <c r="V35" s="2"/>
      <c r="W35" s="2"/>
      <c r="X35" s="2"/>
      <c r="Y35" s="2"/>
      <c r="Z35" s="2"/>
      <c r="AA35" s="2"/>
      <c r="AB35" s="2"/>
      <c r="AC35" s="2"/>
      <c r="AD35" s="2"/>
      <c r="AE35" s="2"/>
      <c r="AF35" s="2"/>
      <c r="AG35" s="2"/>
    </row>
    <row r="36" spans="1:33" ht="23.15" hidden="1" customHeight="1">
      <c r="A36" s="34"/>
      <c r="B36" s="297" t="str">
        <f t="shared" si="32"/>
        <v/>
      </c>
      <c r="C36" s="28"/>
      <c r="D36" s="436"/>
      <c r="E36" s="437"/>
      <c r="F36" s="8"/>
      <c r="G36" s="401"/>
      <c r="H36" s="402"/>
      <c r="I36" s="402"/>
      <c r="J36" s="403"/>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5" hidden="1" customHeight="1">
      <c r="A37" s="34"/>
      <c r="B37" s="297" t="str">
        <f t="shared" si="32"/>
        <v/>
      </c>
      <c r="C37" s="28"/>
      <c r="D37" s="436"/>
      <c r="E37" s="437"/>
      <c r="F37" s="8"/>
      <c r="G37" s="401"/>
      <c r="H37" s="402"/>
      <c r="I37" s="402"/>
      <c r="J37" s="403"/>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5" hidden="1" customHeight="1">
      <c r="A38" s="34"/>
      <c r="B38" s="297" t="str">
        <f t="shared" si="32"/>
        <v/>
      </c>
      <c r="C38" s="28"/>
      <c r="D38" s="436"/>
      <c r="E38" s="437"/>
      <c r="F38" s="8"/>
      <c r="G38" s="401"/>
      <c r="H38" s="402"/>
      <c r="I38" s="402"/>
      <c r="J38" s="403"/>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5" hidden="1" customHeight="1">
      <c r="A39" s="34"/>
      <c r="B39" s="297" t="str">
        <f t="shared" si="32"/>
        <v/>
      </c>
      <c r="C39" s="28"/>
      <c r="D39" s="436"/>
      <c r="E39" s="437"/>
      <c r="F39" s="8"/>
      <c r="G39" s="401"/>
      <c r="H39" s="402"/>
      <c r="I39" s="402"/>
      <c r="J39" s="403"/>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5"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38" t="str">
        <f ca="1">D29</f>
        <v>Answer</v>
      </c>
      <c r="E41" s="438"/>
      <c r="F41" s="14"/>
      <c r="G41" s="37" t="str">
        <f ca="1">G29</f>
        <v>Comments</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3">
      <c r="A42" s="34"/>
      <c r="B42" s="298" t="str">
        <f t="shared" ref="B42:B51" si="37">IF(ISERROR(AA12),"",AA12&amp;"")&amp;P42</f>
        <v>Cobalt(*)</v>
      </c>
      <c r="C42" s="28"/>
      <c r="D42" s="436"/>
      <c r="E42" s="437"/>
      <c r="F42" s="8"/>
      <c r="G42" s="401"/>
      <c r="H42" s="402"/>
      <c r="I42" s="402"/>
      <c r="J42" s="403"/>
      <c r="K42" s="29"/>
      <c r="L42" s="104"/>
      <c r="M42">
        <f t="shared" ref="M42:M51" si="38">IF(AND(B42="",D42&lt;&gt;""),1,0)</f>
        <v>0</v>
      </c>
      <c r="P42" s="299" t="str">
        <f>IF(OR(D30="No",D30="Unknown",D30="Not declaring"),"",O30)</f>
        <v>(*)</v>
      </c>
      <c r="R42" s="2"/>
      <c r="S42" s="300" t="str">
        <f>IF(COUNTIF(D42,"Yes"),AA12,"")</f>
        <v/>
      </c>
      <c r="T42" s="301" t="str">
        <f>IF(S43="",S42,IF(S42="",S43,IF(S42&gt;S43,S43,S42)))</f>
        <v/>
      </c>
      <c r="U42" s="301" t="str">
        <f>T42</f>
        <v/>
      </c>
      <c r="V42" s="301" t="str">
        <f t="shared" ref="V42" si="39">IF(U43="",U42,IF(U42="",U43,IF(U42&gt;U43,U43,U42)))</f>
        <v/>
      </c>
      <c r="W42" s="301" t="str">
        <f t="shared" ref="W42" si="40">V42</f>
        <v/>
      </c>
      <c r="X42" s="301" t="str">
        <f t="shared" ref="X42" si="41">IF(W43="",W42,IF(W42="",W43,IF(W42&gt;W43,W43,W42)))</f>
        <v/>
      </c>
      <c r="Y42" s="301" t="str">
        <f t="shared" ref="Y42" si="42">X42</f>
        <v/>
      </c>
      <c r="Z42" s="301" t="str">
        <f t="shared" ref="Z42" si="43">IF(Y43="",Y42,IF(Y42="",Y43,IF(Y42&gt;Y43,Y43,Y42)))</f>
        <v/>
      </c>
      <c r="AA42" s="301" t="str">
        <f t="shared" ref="AA42" si="44">Z42</f>
        <v/>
      </c>
      <c r="AB42" s="301" t="str">
        <f t="shared" ref="AB42" si="45">IF(AA43="",AA42,IF(AA42="",AA43,IF(AA42&gt;AA43,AA43,AA42)))</f>
        <v/>
      </c>
      <c r="AC42" s="301" t="str">
        <f t="shared" ref="AC42" si="46">AB42</f>
        <v/>
      </c>
      <c r="AD42" s="2"/>
      <c r="AE42" s="2"/>
      <c r="AF42" s="2"/>
      <c r="AG42" s="2"/>
    </row>
    <row r="43" spans="1:33" ht="23">
      <c r="A43" s="34"/>
      <c r="B43" s="298" t="str">
        <f t="shared" si="37"/>
        <v/>
      </c>
      <c r="C43" s="28"/>
      <c r="D43" s="436"/>
      <c r="E43" s="437"/>
      <c r="F43" s="8"/>
      <c r="G43" s="401"/>
      <c r="H43" s="402"/>
      <c r="I43" s="402"/>
      <c r="J43" s="403"/>
      <c r="K43" s="29"/>
      <c r="L43" s="104"/>
      <c r="M43">
        <f t="shared" si="38"/>
        <v>0</v>
      </c>
      <c r="P43" s="299" t="str">
        <f t="shared" ref="P43:P51" si="47">IF(OR(D31="No",D31="Unknown",D31="Not declaring"),"",O31)</f>
        <v/>
      </c>
      <c r="R43" s="2"/>
      <c r="S43" s="300" t="str">
        <f t="shared" ref="S43:S51" si="48">IF(COUNTIF(D43,"Yes"),AA13,"")</f>
        <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
      </c>
      <c r="X43" s="301" t="str">
        <f t="shared" ref="X43" si="52">IF(W43="",W43,IF(W42="",W42,IF(W42&gt;W43,W42,W43)))</f>
        <v/>
      </c>
      <c r="Y43" s="301" t="str">
        <f t="shared" ref="Y43" si="53">IF(X44="",X43,IF(X43="",X44,IF(X43&gt;X44,X44,X43)))</f>
        <v/>
      </c>
      <c r="Z43" s="301" t="str">
        <f t="shared" ref="Z43" si="54">IF(Y43="",Y43,IF(Y42="",Y42,IF(Y42&gt;Y43,Y42,Y43)))</f>
        <v/>
      </c>
      <c r="AA43" s="301" t="str">
        <f t="shared" ref="AA43" si="55">IF(Z44="",Z43,IF(Z43="",Z44,IF(Z43&gt;Z44,Z44,Z43)))</f>
        <v/>
      </c>
      <c r="AB43" s="301" t="str">
        <f t="shared" ref="AB43" si="56">IF(AA43="",AA43,IF(AA42="",AA42,IF(AA42&gt;AA43,AA42,AA43)))</f>
        <v/>
      </c>
      <c r="AC43" s="301" t="str">
        <f t="shared" ref="AC43" si="57">IF(AB44="",AB43,IF(AB43="",AB44,IF(AB43&gt;AB44,AB44,AB43)))</f>
        <v/>
      </c>
      <c r="AD43" s="2"/>
      <c r="AE43" s="2"/>
      <c r="AF43" s="2"/>
      <c r="AG43" s="2"/>
    </row>
    <row r="44" spans="1:33" ht="23">
      <c r="A44" s="34"/>
      <c r="B44" s="298" t="str">
        <f t="shared" si="37"/>
        <v/>
      </c>
      <c r="C44" s="28"/>
      <c r="D44" s="436"/>
      <c r="E44" s="437"/>
      <c r="F44" s="8"/>
      <c r="G44" s="401"/>
      <c r="H44" s="402"/>
      <c r="I44" s="402"/>
      <c r="J44" s="403"/>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3">
      <c r="A45" s="34"/>
      <c r="B45" s="298" t="str">
        <f t="shared" si="37"/>
        <v/>
      </c>
      <c r="C45" s="28"/>
      <c r="D45" s="436"/>
      <c r="E45" s="437"/>
      <c r="F45" s="8"/>
      <c r="G45" s="401"/>
      <c r="H45" s="402"/>
      <c r="I45" s="402"/>
      <c r="J45" s="403"/>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3">
      <c r="A46" s="34"/>
      <c r="B46" s="298" t="str">
        <f t="shared" si="37"/>
        <v/>
      </c>
      <c r="C46" s="28"/>
      <c r="D46" s="436"/>
      <c r="E46" s="437"/>
      <c r="F46" s="8"/>
      <c r="G46" s="401"/>
      <c r="H46" s="402"/>
      <c r="I46" s="402"/>
      <c r="J46" s="403"/>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5" customHeight="1">
      <c r="A47" s="34"/>
      <c r="B47" s="298" t="str">
        <f t="shared" si="37"/>
        <v/>
      </c>
      <c r="C47" s="28"/>
      <c r="D47" s="436"/>
      <c r="E47" s="437"/>
      <c r="F47" s="8"/>
      <c r="G47" s="401"/>
      <c r="H47" s="402"/>
      <c r="I47" s="402"/>
      <c r="J47" s="403"/>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5" hidden="1" customHeight="1">
      <c r="A48" s="34"/>
      <c r="B48" s="298" t="str">
        <f t="shared" si="37"/>
        <v/>
      </c>
      <c r="C48" s="28"/>
      <c r="D48" s="436"/>
      <c r="E48" s="437"/>
      <c r="F48" s="8"/>
      <c r="G48" s="401"/>
      <c r="H48" s="402"/>
      <c r="I48" s="402"/>
      <c r="J48" s="403"/>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5" hidden="1" customHeight="1">
      <c r="A49" s="34"/>
      <c r="B49" s="298" t="str">
        <f t="shared" si="37"/>
        <v/>
      </c>
      <c r="C49" s="28"/>
      <c r="D49" s="436"/>
      <c r="E49" s="437"/>
      <c r="F49" s="8"/>
      <c r="G49" s="401"/>
      <c r="H49" s="402"/>
      <c r="I49" s="402"/>
      <c r="J49" s="403"/>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5" hidden="1" customHeight="1">
      <c r="A50" s="34"/>
      <c r="B50" s="298" t="str">
        <f t="shared" si="37"/>
        <v/>
      </c>
      <c r="C50" s="28"/>
      <c r="D50" s="436"/>
      <c r="E50" s="437"/>
      <c r="F50" s="8"/>
      <c r="G50" s="401"/>
      <c r="H50" s="402"/>
      <c r="I50" s="402"/>
      <c r="J50" s="403"/>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5" hidden="1" customHeight="1">
      <c r="A51" s="34"/>
      <c r="B51" s="298" t="str">
        <f t="shared" si="37"/>
        <v/>
      </c>
      <c r="C51" s="28"/>
      <c r="D51" s="436"/>
      <c r="E51" s="437"/>
      <c r="F51" s="8"/>
      <c r="G51" s="401"/>
      <c r="H51" s="402"/>
      <c r="I51" s="402"/>
      <c r="J51" s="403"/>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5"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8" t="str">
        <f ca="1">D29</f>
        <v>Answer</v>
      </c>
      <c r="E53" s="438"/>
      <c r="F53" s="14"/>
      <c r="G53" s="37" t="str">
        <f ca="1">G29</f>
        <v>Comments</v>
      </c>
      <c r="H53" s="443"/>
      <c r="I53" s="443"/>
      <c r="J53" s="443"/>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3">
      <c r="A54" s="34"/>
      <c r="B54" s="298" t="str">
        <f>IF(ISERROR(AA$12),"",AA$12&amp;"")&amp;P$54</f>
        <v>Cobalt(*)</v>
      </c>
      <c r="C54" s="6"/>
      <c r="D54" s="436"/>
      <c r="E54" s="437"/>
      <c r="F54" s="40"/>
      <c r="G54" s="401"/>
      <c r="H54" s="402"/>
      <c r="I54" s="402"/>
      <c r="J54" s="403"/>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3">
      <c r="A55" s="34"/>
      <c r="B55" s="298" t="str">
        <f>IF(ISERROR(AA$13),"",AA$13&amp;"")&amp;P$55</f>
        <v/>
      </c>
      <c r="C55" s="6"/>
      <c r="D55" s="436"/>
      <c r="E55" s="437"/>
      <c r="F55" s="40"/>
      <c r="G55" s="401"/>
      <c r="H55" s="402"/>
      <c r="I55" s="402"/>
      <c r="J55" s="403"/>
      <c r="K55" s="29"/>
      <c r="L55" s="104"/>
      <c r="M55">
        <f t="shared" si="137"/>
        <v>0</v>
      </c>
      <c r="P55" s="299" t="str">
        <f t="shared" ref="P55:P63" si="138">IF(OR(D31="No",D31="Unknown",D31="Not declaring",D43="No",D43="Unknown"),"",O31)</f>
        <v/>
      </c>
      <c r="Q55" s="2"/>
      <c r="R55" s="2"/>
      <c r="S55" s="2"/>
      <c r="T55" s="2"/>
      <c r="U55" s="2"/>
      <c r="V55" s="2"/>
      <c r="W55" s="2"/>
      <c r="X55" s="2"/>
      <c r="Y55" s="2">
        <v>39</v>
      </c>
      <c r="Z55" s="2"/>
      <c r="AA55" s="2"/>
      <c r="AB55" s="2"/>
      <c r="AC55" s="2"/>
      <c r="AD55" s="2"/>
      <c r="AE55" s="2"/>
      <c r="AF55" s="2"/>
    </row>
    <row r="56" spans="1:33" ht="22" customHeight="1">
      <c r="A56" s="34"/>
      <c r="B56" s="298" t="str">
        <f>IF(ISERROR(AA$14),"",AA$14&amp;"")&amp;P$56</f>
        <v/>
      </c>
      <c r="C56" s="6"/>
      <c r="D56" s="436"/>
      <c r="E56" s="437"/>
      <c r="F56" s="40"/>
      <c r="G56" s="401"/>
      <c r="H56" s="402"/>
      <c r="I56" s="402"/>
      <c r="J56" s="403"/>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2" customHeight="1">
      <c r="A57" s="34"/>
      <c r="B57" s="298" t="str">
        <f>IF(ISERROR(AA$15),"",AA$15&amp;"")&amp;P$57</f>
        <v/>
      </c>
      <c r="C57" s="6"/>
      <c r="D57" s="436"/>
      <c r="E57" s="437"/>
      <c r="F57" s="40"/>
      <c r="G57" s="401"/>
      <c r="H57" s="402"/>
      <c r="I57" s="402"/>
      <c r="J57" s="403"/>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3">
      <c r="A58" s="34"/>
      <c r="B58" s="298" t="str">
        <f>IF(ISERROR(AA$16),"",AA$16&amp;"")&amp;P$58</f>
        <v/>
      </c>
      <c r="C58" s="6"/>
      <c r="D58" s="436"/>
      <c r="E58" s="437"/>
      <c r="F58" s="40"/>
      <c r="G58" s="401"/>
      <c r="H58" s="402"/>
      <c r="I58" s="402"/>
      <c r="J58" s="403"/>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5" customHeight="1">
      <c r="A59" s="34"/>
      <c r="B59" s="298" t="str">
        <f>IF(ISERROR(AA$17),"",AA$17&amp;"")&amp;P$59</f>
        <v/>
      </c>
      <c r="C59" s="6"/>
      <c r="D59" s="436"/>
      <c r="E59" s="437"/>
      <c r="F59" s="40"/>
      <c r="G59" s="401"/>
      <c r="H59" s="402"/>
      <c r="I59" s="402"/>
      <c r="J59" s="403"/>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5" hidden="1" customHeight="1">
      <c r="A60" s="34"/>
      <c r="B60" s="298" t="str">
        <f>IF(ISERROR(AA$18),"",AA$18&amp;"")&amp;P$60</f>
        <v/>
      </c>
      <c r="C60" s="6"/>
      <c r="D60" s="436"/>
      <c r="E60" s="437"/>
      <c r="F60" s="40"/>
      <c r="G60" s="401"/>
      <c r="H60" s="402"/>
      <c r="I60" s="402"/>
      <c r="J60" s="403"/>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5" hidden="1" customHeight="1">
      <c r="A61" s="34"/>
      <c r="B61" s="298" t="str">
        <f>IF(ISERROR(AA$19),"",AA$19&amp;"")&amp;P$61</f>
        <v/>
      </c>
      <c r="C61" s="6"/>
      <c r="D61" s="436"/>
      <c r="E61" s="437"/>
      <c r="F61" s="40"/>
      <c r="G61" s="401"/>
      <c r="H61" s="402"/>
      <c r="I61" s="402"/>
      <c r="J61" s="403"/>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5" hidden="1" customHeight="1">
      <c r="A62" s="34"/>
      <c r="B62" s="298" t="str">
        <f>IF(ISERROR(AA$20),"",AA$20&amp;"")&amp;P$62</f>
        <v/>
      </c>
      <c r="C62" s="6"/>
      <c r="D62" s="436"/>
      <c r="E62" s="437"/>
      <c r="F62" s="40"/>
      <c r="G62" s="401"/>
      <c r="H62" s="402"/>
      <c r="I62" s="402"/>
      <c r="J62" s="403"/>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5" hidden="1" customHeight="1">
      <c r="A63" s="34"/>
      <c r="B63" s="298" t="str">
        <f>IF(ISERROR(AA$21),"",AA$21&amp;"")&amp;P$63</f>
        <v/>
      </c>
      <c r="C63" s="6"/>
      <c r="D63" s="436"/>
      <c r="E63" s="437"/>
      <c r="F63" s="40"/>
      <c r="G63" s="401"/>
      <c r="H63" s="402"/>
      <c r="I63" s="402"/>
      <c r="J63" s="403"/>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5"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 customHeight="1">
      <c r="A65" s="34"/>
      <c r="B65" s="37" t="str">
        <f ca="1">OFFSET(L!$C$1,MATCH("Declaration"&amp;ADDRESS(ROW(),COLUMN(),4),L!$A:$A,0)-1,SL,,)&amp;Q53</f>
        <v>4) Does 100 percent of the specified mineral/metal originate from recycled or scrap sources?(*)</v>
      </c>
      <c r="C65" s="6"/>
      <c r="D65" s="438" t="str">
        <f ca="1">D29</f>
        <v>Answer</v>
      </c>
      <c r="E65" s="438"/>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3">
      <c r="A66" s="34"/>
      <c r="B66" s="298" t="str">
        <f>IF(ISERROR(AA$12),"",AA$12&amp;"")&amp;P$54</f>
        <v>Cobalt(*)</v>
      </c>
      <c r="C66" s="6"/>
      <c r="D66" s="436"/>
      <c r="E66" s="437"/>
      <c r="F66" s="40"/>
      <c r="G66" s="401"/>
      <c r="H66" s="402"/>
      <c r="I66" s="402"/>
      <c r="J66" s="403"/>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49999999999999" customHeight="1">
      <c r="A67" s="34"/>
      <c r="B67" s="298" t="str">
        <f>IF(ISERROR(AA$13),"",AA$13&amp;"")&amp;P$55</f>
        <v/>
      </c>
      <c r="C67" s="6"/>
      <c r="D67" s="436"/>
      <c r="E67" s="437"/>
      <c r="F67" s="40"/>
      <c r="G67" s="401"/>
      <c r="H67" s="402"/>
      <c r="I67" s="402"/>
      <c r="J67" s="403"/>
      <c r="K67" s="29"/>
      <c r="L67" s="104"/>
      <c r="M67">
        <f t="shared" si="139"/>
        <v>0</v>
      </c>
      <c r="P67" s="2"/>
      <c r="Q67" s="2"/>
      <c r="R67" s="2"/>
      <c r="S67" s="2"/>
      <c r="T67" s="2"/>
      <c r="U67" s="2"/>
      <c r="V67" s="2"/>
      <c r="W67" s="2"/>
      <c r="X67" s="2"/>
      <c r="Y67" s="2">
        <v>45</v>
      </c>
      <c r="Z67" s="2"/>
      <c r="AA67" s="2"/>
      <c r="AB67" s="2"/>
      <c r="AC67" s="2"/>
      <c r="AD67" s="2"/>
      <c r="AE67" s="2"/>
      <c r="AF67" s="2"/>
      <c r="AG67" s="2"/>
    </row>
    <row r="68" spans="1:33" ht="20.149999999999999" customHeight="1">
      <c r="A68" s="34"/>
      <c r="B68" s="298" t="str">
        <f>IF(ISERROR(AA$14),"",AA$14&amp;"")&amp;P$56</f>
        <v/>
      </c>
      <c r="C68" s="6"/>
      <c r="D68" s="436"/>
      <c r="E68" s="437"/>
      <c r="F68" s="40"/>
      <c r="G68" s="401"/>
      <c r="H68" s="402"/>
      <c r="I68" s="402"/>
      <c r="J68" s="403"/>
      <c r="K68" s="29"/>
      <c r="L68" s="104"/>
      <c r="M68">
        <f t="shared" si="139"/>
        <v>0</v>
      </c>
      <c r="P68" s="2"/>
      <c r="Q68" s="2"/>
      <c r="R68" s="2"/>
      <c r="S68" s="2"/>
      <c r="T68" s="2"/>
      <c r="U68" s="2"/>
      <c r="V68" s="2"/>
      <c r="W68" s="2"/>
      <c r="X68" s="2"/>
      <c r="Y68" s="2">
        <v>45</v>
      </c>
      <c r="Z68" s="2"/>
      <c r="AA68" s="2"/>
      <c r="AB68" s="2"/>
      <c r="AC68" s="2"/>
      <c r="AD68" s="2"/>
      <c r="AE68" s="2"/>
      <c r="AF68" s="2"/>
      <c r="AG68" s="2"/>
    </row>
    <row r="69" spans="1:33" ht="20.149999999999999" customHeight="1">
      <c r="A69" s="34"/>
      <c r="B69" s="298" t="str">
        <f>IF(ISERROR(AA$15),"",AA$15&amp;"")&amp;P$57</f>
        <v/>
      </c>
      <c r="C69" s="6"/>
      <c r="D69" s="436"/>
      <c r="E69" s="437"/>
      <c r="F69" s="40"/>
      <c r="G69" s="401"/>
      <c r="H69" s="402"/>
      <c r="I69" s="402"/>
      <c r="J69" s="403"/>
      <c r="K69" s="29"/>
      <c r="L69" s="104"/>
      <c r="M69">
        <f t="shared" si="139"/>
        <v>0</v>
      </c>
      <c r="P69" s="2"/>
      <c r="Q69" s="2"/>
      <c r="R69" s="2"/>
      <c r="S69" s="2"/>
      <c r="T69" s="2"/>
      <c r="U69" s="2"/>
      <c r="V69" s="2"/>
      <c r="W69" s="2"/>
      <c r="X69" s="2"/>
      <c r="Y69" s="2">
        <v>45</v>
      </c>
      <c r="Z69" s="2"/>
      <c r="AA69" s="2"/>
      <c r="AB69" s="2"/>
      <c r="AC69" s="2"/>
      <c r="AD69" s="2"/>
      <c r="AE69" s="2"/>
      <c r="AF69" s="2"/>
      <c r="AG69" s="2"/>
    </row>
    <row r="70" spans="1:33" ht="20.149999999999999" customHeight="1">
      <c r="A70" s="34"/>
      <c r="B70" s="298" t="str">
        <f>IF(ISERROR(AA$16),"",AA$16&amp;"")&amp;P$58</f>
        <v/>
      </c>
      <c r="C70" s="6"/>
      <c r="D70" s="436"/>
      <c r="E70" s="437"/>
      <c r="F70" s="40"/>
      <c r="G70" s="401"/>
      <c r="H70" s="402"/>
      <c r="I70" s="402"/>
      <c r="J70" s="403"/>
      <c r="K70" s="29"/>
      <c r="L70" s="104"/>
      <c r="M70">
        <f t="shared" si="139"/>
        <v>0</v>
      </c>
      <c r="P70" s="2"/>
      <c r="Q70" s="2"/>
      <c r="R70" s="2"/>
      <c r="S70" s="2"/>
      <c r="T70" s="2"/>
      <c r="U70" s="2"/>
      <c r="V70" s="2"/>
      <c r="W70" s="2"/>
      <c r="X70" s="2"/>
      <c r="Y70" s="2">
        <v>45</v>
      </c>
      <c r="Z70" s="2"/>
      <c r="AA70" s="2"/>
      <c r="AB70" s="2"/>
      <c r="AC70" s="2"/>
      <c r="AD70" s="2"/>
      <c r="AE70" s="2"/>
      <c r="AF70" s="2"/>
      <c r="AG70" s="2"/>
    </row>
    <row r="71" spans="1:33" ht="23.15" customHeight="1">
      <c r="A71" s="34"/>
      <c r="B71" s="298" t="str">
        <f>IF(ISERROR(AA$17),"",AA$17&amp;"")&amp;P$59</f>
        <v/>
      </c>
      <c r="C71" s="6"/>
      <c r="D71" s="436"/>
      <c r="E71" s="437"/>
      <c r="F71" s="40"/>
      <c r="G71" s="401"/>
      <c r="H71" s="402"/>
      <c r="I71" s="402"/>
      <c r="J71" s="403"/>
      <c r="K71" s="29"/>
      <c r="L71" s="104"/>
      <c r="M71">
        <f t="shared" si="139"/>
        <v>0</v>
      </c>
      <c r="P71" s="2"/>
      <c r="Q71" s="2"/>
      <c r="R71" s="2"/>
      <c r="S71" s="2"/>
      <c r="T71" s="2"/>
      <c r="U71" s="2"/>
      <c r="V71" s="2"/>
      <c r="W71" s="2"/>
      <c r="X71" s="2"/>
      <c r="Y71" s="2">
        <v>45</v>
      </c>
      <c r="Z71" s="2"/>
      <c r="AA71" s="2"/>
      <c r="AB71" s="2"/>
      <c r="AC71" s="2"/>
      <c r="AD71" s="2"/>
      <c r="AE71" s="2"/>
      <c r="AF71" s="2"/>
      <c r="AG71" s="2"/>
    </row>
    <row r="72" spans="1:33" ht="23.15" hidden="1" customHeight="1">
      <c r="A72" s="34"/>
      <c r="B72" s="298" t="str">
        <f>IF(ISERROR(AA$18),"",AA$18&amp;"")&amp;P$60</f>
        <v/>
      </c>
      <c r="C72" s="6"/>
      <c r="D72" s="436"/>
      <c r="E72" s="437"/>
      <c r="F72" s="40"/>
      <c r="G72" s="401"/>
      <c r="H72" s="402"/>
      <c r="I72" s="402"/>
      <c r="J72" s="403"/>
      <c r="K72" s="29"/>
      <c r="L72" s="104"/>
      <c r="M72">
        <f t="shared" si="139"/>
        <v>0</v>
      </c>
      <c r="P72" s="2"/>
      <c r="Q72" s="2"/>
      <c r="R72" s="2"/>
      <c r="S72" s="2"/>
      <c r="T72" s="2"/>
      <c r="U72" s="2"/>
      <c r="V72" s="2"/>
      <c r="W72" s="2"/>
      <c r="X72" s="2"/>
      <c r="Y72" s="2">
        <v>45</v>
      </c>
      <c r="Z72" s="2"/>
      <c r="AA72" s="2"/>
      <c r="AB72" s="2"/>
      <c r="AC72" s="2"/>
      <c r="AD72" s="2"/>
      <c r="AE72" s="2"/>
      <c r="AF72" s="2"/>
      <c r="AG72" s="2"/>
    </row>
    <row r="73" spans="1:33" ht="23.15" hidden="1" customHeight="1">
      <c r="A73" s="34"/>
      <c r="B73" s="298" t="str">
        <f>IF(ISERROR(AA$19),"",AA$19&amp;"")&amp;P$61</f>
        <v/>
      </c>
      <c r="C73" s="6"/>
      <c r="D73" s="436"/>
      <c r="E73" s="437"/>
      <c r="F73" s="40"/>
      <c r="G73" s="401"/>
      <c r="H73" s="402"/>
      <c r="I73" s="402"/>
      <c r="J73" s="403"/>
      <c r="K73" s="29"/>
      <c r="L73" s="104"/>
      <c r="M73">
        <f t="shared" si="139"/>
        <v>0</v>
      </c>
      <c r="P73" s="2"/>
      <c r="Q73" s="2"/>
      <c r="R73" s="2"/>
      <c r="S73" s="2"/>
      <c r="T73" s="2"/>
      <c r="U73" s="2"/>
      <c r="V73" s="2"/>
      <c r="W73" s="2"/>
      <c r="X73" s="2"/>
      <c r="Y73" s="2">
        <v>45</v>
      </c>
      <c r="Z73" s="2"/>
      <c r="AA73" s="2"/>
      <c r="AB73" s="2"/>
      <c r="AC73" s="2"/>
      <c r="AD73" s="2"/>
      <c r="AE73" s="2"/>
      <c r="AF73" s="2"/>
      <c r="AG73" s="2"/>
    </row>
    <row r="74" spans="1:33" ht="23.15" hidden="1" customHeight="1">
      <c r="A74" s="34"/>
      <c r="B74" s="298" t="str">
        <f>IF(ISERROR(AA$20),"",AA$20&amp;"")&amp;P$62</f>
        <v/>
      </c>
      <c r="C74" s="6"/>
      <c r="D74" s="436"/>
      <c r="E74" s="437"/>
      <c r="F74" s="40"/>
      <c r="G74" s="401"/>
      <c r="H74" s="402"/>
      <c r="I74" s="402"/>
      <c r="J74" s="403"/>
      <c r="K74" s="29"/>
      <c r="L74" s="104"/>
      <c r="M74">
        <f t="shared" si="139"/>
        <v>0</v>
      </c>
      <c r="P74" s="2"/>
      <c r="Q74" s="2"/>
      <c r="R74" s="2"/>
      <c r="S74" s="2"/>
      <c r="T74" s="2"/>
      <c r="U74" s="2"/>
      <c r="V74" s="2"/>
      <c r="W74" s="2"/>
      <c r="X74" s="2"/>
      <c r="Y74" s="2">
        <v>45</v>
      </c>
      <c r="Z74" s="2"/>
      <c r="AA74" s="2"/>
      <c r="AB74" s="2"/>
      <c r="AC74" s="2"/>
      <c r="AD74" s="2"/>
      <c r="AE74" s="2"/>
      <c r="AF74" s="2"/>
      <c r="AG74" s="2"/>
    </row>
    <row r="75" spans="1:33" ht="23.15" hidden="1" customHeight="1">
      <c r="A75" s="34"/>
      <c r="B75" s="298" t="str">
        <f>IF(ISERROR(AA$21),"",AA$21&amp;"")&amp;P$63</f>
        <v/>
      </c>
      <c r="C75" s="6"/>
      <c r="D75" s="436"/>
      <c r="E75" s="437"/>
      <c r="F75" s="40"/>
      <c r="G75" s="401"/>
      <c r="H75" s="402"/>
      <c r="I75" s="402"/>
      <c r="J75" s="403"/>
      <c r="K75" s="29"/>
      <c r="L75" s="104"/>
      <c r="M75">
        <f t="shared" si="139"/>
        <v>0</v>
      </c>
      <c r="P75" s="2"/>
      <c r="Q75" s="2"/>
      <c r="R75" s="2"/>
      <c r="S75" s="2"/>
      <c r="T75" s="2"/>
      <c r="U75" s="2"/>
      <c r="V75" s="2"/>
      <c r="W75" s="2"/>
      <c r="X75" s="2"/>
      <c r="Y75" s="2">
        <v>45</v>
      </c>
      <c r="Z75" s="2"/>
      <c r="AA75" s="2"/>
      <c r="AB75" s="2"/>
      <c r="AC75" s="2"/>
      <c r="AD75" s="2"/>
      <c r="AE75" s="2"/>
      <c r="AF75" s="2"/>
      <c r="AG75" s="2"/>
    </row>
    <row r="76" spans="1:33" ht="23.15"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38" t="str">
        <f ca="1">D29</f>
        <v>Answer</v>
      </c>
      <c r="E77" s="438"/>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3">
      <c r="A78" s="34"/>
      <c r="B78" s="298" t="str">
        <f>IF(ISERROR(AA$12),"",AA$12&amp;"")&amp;P$54</f>
        <v>Cobalt(*)</v>
      </c>
      <c r="C78" s="28"/>
      <c r="D78" s="436"/>
      <c r="E78" s="437"/>
      <c r="F78" s="40"/>
      <c r="G78" s="401"/>
      <c r="H78" s="402"/>
      <c r="I78" s="402"/>
      <c r="J78" s="403"/>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3">
      <c r="A79" s="34"/>
      <c r="B79" s="298" t="str">
        <f>IF(ISERROR(AA$13),"",AA$13&amp;"")&amp;P$55</f>
        <v/>
      </c>
      <c r="C79" s="28"/>
      <c r="D79" s="436"/>
      <c r="E79" s="437"/>
      <c r="F79" s="40"/>
      <c r="G79" s="401"/>
      <c r="H79" s="402"/>
      <c r="I79" s="402"/>
      <c r="J79" s="403"/>
      <c r="K79" s="29"/>
      <c r="L79" s="104"/>
      <c r="M79">
        <f t="shared" si="140"/>
        <v>0</v>
      </c>
      <c r="P79" s="2"/>
      <c r="Q79" s="2"/>
      <c r="R79" s="2"/>
      <c r="S79" s="2"/>
      <c r="T79" s="2"/>
      <c r="U79" s="2"/>
      <c r="V79" s="2"/>
      <c r="W79" s="2"/>
      <c r="X79" s="2"/>
      <c r="Y79" s="2">
        <v>51</v>
      </c>
      <c r="Z79" s="2"/>
      <c r="AA79" s="2"/>
      <c r="AB79" s="2"/>
      <c r="AC79" s="2"/>
      <c r="AD79" s="2"/>
      <c r="AE79" s="2"/>
      <c r="AF79" s="2"/>
      <c r="AG79" s="2"/>
    </row>
    <row r="80" spans="1:33" ht="26.15" customHeight="1">
      <c r="A80" s="34"/>
      <c r="B80" s="298" t="str">
        <f>IF(ISERROR(AA$14),"",AA$14&amp;"")&amp;P$56</f>
        <v/>
      </c>
      <c r="C80" s="28"/>
      <c r="D80" s="436"/>
      <c r="E80" s="437"/>
      <c r="F80" s="40"/>
      <c r="G80" s="401"/>
      <c r="H80" s="402"/>
      <c r="I80" s="402"/>
      <c r="J80" s="403"/>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
      </c>
      <c r="C81" s="28"/>
      <c r="D81" s="436"/>
      <c r="E81" s="437"/>
      <c r="F81" s="40"/>
      <c r="G81" s="401"/>
      <c r="H81" s="402"/>
      <c r="I81" s="402"/>
      <c r="J81" s="403"/>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
      </c>
      <c r="C82" s="28"/>
      <c r="D82" s="436"/>
      <c r="E82" s="437"/>
      <c r="F82" s="40"/>
      <c r="G82" s="401"/>
      <c r="H82" s="402"/>
      <c r="I82" s="402"/>
      <c r="J82" s="403"/>
      <c r="K82" s="29"/>
      <c r="L82" s="104"/>
      <c r="M82">
        <f t="shared" si="140"/>
        <v>0</v>
      </c>
      <c r="P82" s="2"/>
      <c r="Q82" s="2"/>
      <c r="R82" s="2"/>
      <c r="S82" s="2"/>
      <c r="T82" s="2"/>
      <c r="U82" s="2"/>
      <c r="V82" s="2"/>
      <c r="W82" s="2"/>
      <c r="X82" s="2"/>
      <c r="Y82" s="2">
        <v>53</v>
      </c>
      <c r="Z82" s="2"/>
      <c r="AA82" s="2"/>
      <c r="AB82" s="2"/>
      <c r="AC82" s="2"/>
      <c r="AD82" s="2"/>
      <c r="AE82" s="2"/>
      <c r="AF82" s="2"/>
      <c r="AG82" s="2"/>
    </row>
    <row r="83" spans="1:33" ht="23.15" customHeight="1">
      <c r="A83" s="34"/>
      <c r="B83" s="298" t="str">
        <f>IF(ISERROR(AA$17),"",AA$17&amp;"")&amp;P$59</f>
        <v/>
      </c>
      <c r="C83" s="28"/>
      <c r="D83" s="436"/>
      <c r="E83" s="437"/>
      <c r="F83" s="40"/>
      <c r="G83" s="401"/>
      <c r="H83" s="402"/>
      <c r="I83" s="402"/>
      <c r="J83" s="403"/>
      <c r="K83" s="29"/>
      <c r="L83" s="104"/>
      <c r="M83">
        <f t="shared" si="140"/>
        <v>0</v>
      </c>
      <c r="P83" s="2"/>
      <c r="Q83" s="2"/>
      <c r="R83" s="2"/>
      <c r="S83" s="2"/>
      <c r="T83" s="2"/>
      <c r="U83" s="2"/>
      <c r="V83" s="2"/>
      <c r="W83" s="2"/>
      <c r="X83" s="2"/>
      <c r="Y83" s="2">
        <v>53</v>
      </c>
      <c r="Z83" s="2"/>
      <c r="AA83" s="2"/>
      <c r="AB83" s="2"/>
      <c r="AC83" s="2"/>
      <c r="AD83" s="2"/>
      <c r="AE83" s="2"/>
      <c r="AF83" s="2"/>
      <c r="AG83" s="2"/>
    </row>
    <row r="84" spans="1:33" ht="23.15" hidden="1" customHeight="1">
      <c r="A84" s="34"/>
      <c r="B84" s="298" t="str">
        <f>IF(ISERROR(AA$18),"",AA$18&amp;"")&amp;P$60</f>
        <v/>
      </c>
      <c r="C84" s="28"/>
      <c r="D84" s="436"/>
      <c r="E84" s="437"/>
      <c r="F84" s="40"/>
      <c r="G84" s="401"/>
      <c r="H84" s="402"/>
      <c r="I84" s="402"/>
      <c r="J84" s="403"/>
      <c r="K84" s="29"/>
      <c r="L84" s="104"/>
      <c r="M84">
        <f t="shared" si="140"/>
        <v>0</v>
      </c>
      <c r="P84" s="2"/>
      <c r="Q84" s="2"/>
      <c r="R84" s="2"/>
      <c r="S84" s="2"/>
      <c r="T84" s="2"/>
      <c r="U84" s="2"/>
      <c r="V84" s="2"/>
      <c r="W84" s="2"/>
      <c r="X84" s="2"/>
      <c r="Y84" s="2">
        <v>53</v>
      </c>
      <c r="Z84" s="2"/>
      <c r="AA84" s="2"/>
      <c r="AB84" s="2"/>
      <c r="AC84" s="2"/>
      <c r="AD84" s="2"/>
      <c r="AE84" s="2"/>
      <c r="AF84" s="2"/>
      <c r="AG84" s="2"/>
    </row>
    <row r="85" spans="1:33" ht="23.15" hidden="1" customHeight="1">
      <c r="A85" s="34"/>
      <c r="B85" s="298" t="str">
        <f>IF(ISERROR(AA$19),"",AA$19&amp;"")&amp;P$61</f>
        <v/>
      </c>
      <c r="C85" s="28"/>
      <c r="D85" s="436"/>
      <c r="E85" s="437"/>
      <c r="F85" s="40"/>
      <c r="G85" s="401"/>
      <c r="H85" s="402"/>
      <c r="I85" s="402"/>
      <c r="J85" s="403"/>
      <c r="K85" s="29"/>
      <c r="L85" s="104"/>
      <c r="M85">
        <f t="shared" si="140"/>
        <v>0</v>
      </c>
      <c r="P85" s="2"/>
      <c r="Q85" s="2"/>
      <c r="R85" s="2"/>
      <c r="S85" s="2"/>
      <c r="T85" s="2"/>
      <c r="U85" s="2"/>
      <c r="V85" s="2"/>
      <c r="W85" s="2"/>
      <c r="X85" s="2"/>
      <c r="Y85" s="2">
        <v>53</v>
      </c>
      <c r="Z85" s="2"/>
      <c r="AA85" s="2"/>
      <c r="AB85" s="2"/>
      <c r="AC85" s="2"/>
      <c r="AD85" s="2"/>
      <c r="AE85" s="2"/>
      <c r="AF85" s="2"/>
      <c r="AG85" s="2"/>
    </row>
    <row r="86" spans="1:33" ht="23.15" hidden="1" customHeight="1">
      <c r="A86" s="34"/>
      <c r="B86" s="298" t="str">
        <f>IF(ISERROR(AA$20),"",AA$20&amp;"")&amp;P$62</f>
        <v/>
      </c>
      <c r="C86" s="28"/>
      <c r="D86" s="436"/>
      <c r="E86" s="437"/>
      <c r="F86" s="40"/>
      <c r="G86" s="401"/>
      <c r="H86" s="402"/>
      <c r="I86" s="402"/>
      <c r="J86" s="403"/>
      <c r="K86" s="29"/>
      <c r="L86" s="104"/>
      <c r="M86">
        <f t="shared" si="140"/>
        <v>0</v>
      </c>
      <c r="P86" s="2"/>
      <c r="Q86" s="2"/>
      <c r="R86" s="2"/>
      <c r="S86" s="2"/>
      <c r="T86" s="2"/>
      <c r="U86" s="2"/>
      <c r="V86" s="2"/>
      <c r="W86" s="2"/>
      <c r="X86" s="2"/>
      <c r="Y86" s="2">
        <v>53</v>
      </c>
      <c r="Z86" s="2"/>
      <c r="AA86" s="2"/>
      <c r="AB86" s="2"/>
      <c r="AC86" s="2"/>
      <c r="AD86" s="2"/>
      <c r="AE86" s="2"/>
      <c r="AF86" s="2"/>
      <c r="AG86" s="2"/>
    </row>
    <row r="87" spans="1:33" ht="23.15" hidden="1" customHeight="1">
      <c r="A87" s="34"/>
      <c r="B87" s="298" t="str">
        <f>IF(ISERROR(AA$21),"",AA$21&amp;"")&amp;P$63</f>
        <v/>
      </c>
      <c r="C87" s="28"/>
      <c r="D87" s="436"/>
      <c r="E87" s="437"/>
      <c r="F87" s="40"/>
      <c r="G87" s="401"/>
      <c r="H87" s="402"/>
      <c r="I87" s="402"/>
      <c r="J87" s="403"/>
      <c r="K87" s="29"/>
      <c r="L87" s="104"/>
      <c r="M87">
        <f t="shared" si="140"/>
        <v>0</v>
      </c>
      <c r="P87" s="2"/>
      <c r="Q87" s="2"/>
      <c r="R87" s="2"/>
      <c r="S87" s="2"/>
      <c r="T87" s="2"/>
      <c r="U87" s="2"/>
      <c r="V87" s="2"/>
      <c r="W87" s="2"/>
      <c r="X87" s="2"/>
      <c r="Y87" s="2">
        <v>53</v>
      </c>
      <c r="Z87" s="2"/>
      <c r="AA87" s="2"/>
      <c r="AB87" s="2"/>
      <c r="AC87" s="2"/>
      <c r="AD87" s="2"/>
      <c r="AE87" s="2"/>
      <c r="AF87" s="2"/>
      <c r="AG87" s="2"/>
    </row>
    <row r="88" spans="1:33" ht="23.15"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5">
      <c r="A89" s="34"/>
      <c r="B89" s="121" t="str">
        <f ca="1">OFFSET(L!$C$1,MATCH("Declaration"&amp;ADDRESS(ROW(),COLUMN(),4),L!$A:$A,0)-1,SL,,)&amp;Q53</f>
        <v>6) Have you identified all of the smelters or processors supplying the specified minerals/metal to your supply chain?(*)</v>
      </c>
      <c r="C89" s="6"/>
      <c r="D89" s="438" t="str">
        <f ca="1">D29</f>
        <v>Answer</v>
      </c>
      <c r="E89" s="438"/>
      <c r="F89" s="14"/>
      <c r="G89" s="37" t="str">
        <f ca="1">G29</f>
        <v>Comments</v>
      </c>
      <c r="H89" s="450"/>
      <c r="I89" s="450"/>
      <c r="J89" s="450"/>
      <c r="K89" s="29"/>
      <c r="L89" s="98" t="s">
        <v>15</v>
      </c>
      <c r="M89" s="99"/>
      <c r="P89" s="2"/>
      <c r="Q89" s="2"/>
      <c r="R89" s="2"/>
      <c r="S89" s="2"/>
      <c r="T89" s="2"/>
      <c r="U89" s="2"/>
      <c r="V89" s="2"/>
      <c r="W89" s="2"/>
      <c r="X89" s="2"/>
      <c r="Y89" s="2">
        <v>55</v>
      </c>
      <c r="Z89" s="2"/>
      <c r="AA89" s="2"/>
      <c r="AB89" s="2"/>
      <c r="AC89" s="2"/>
      <c r="AD89" s="2"/>
      <c r="AE89" s="2"/>
      <c r="AF89" s="2"/>
      <c r="AG89" s="2"/>
    </row>
    <row r="90" spans="1:33" ht="23">
      <c r="A90" s="34"/>
      <c r="B90" s="298" t="str">
        <f>IF(ISERROR(AA$12),"",AA$12&amp;"")&amp;P$54</f>
        <v>Cobalt(*)</v>
      </c>
      <c r="C90" s="6"/>
      <c r="D90" s="436"/>
      <c r="E90" s="437"/>
      <c r="F90" s="40"/>
      <c r="G90" s="401"/>
      <c r="H90" s="402"/>
      <c r="I90" s="402"/>
      <c r="J90" s="403"/>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3">
      <c r="A91" s="34"/>
      <c r="B91" s="298" t="str">
        <f>IF(ISERROR(AA$13),"",AA$13&amp;"")&amp;P$55</f>
        <v/>
      </c>
      <c r="C91" s="6"/>
      <c r="D91" s="436"/>
      <c r="E91" s="437"/>
      <c r="F91" s="40"/>
      <c r="G91" s="401"/>
      <c r="H91" s="402"/>
      <c r="I91" s="402"/>
      <c r="J91" s="403"/>
      <c r="K91" s="29"/>
      <c r="L91" s="104"/>
      <c r="M91">
        <f t="shared" si="141"/>
        <v>0</v>
      </c>
      <c r="P91" s="2"/>
      <c r="Q91" s="2"/>
      <c r="R91" s="2"/>
      <c r="S91" s="2"/>
      <c r="T91" s="2"/>
      <c r="U91" s="2"/>
      <c r="V91" s="2"/>
      <c r="W91" s="2"/>
      <c r="X91" s="2"/>
      <c r="Y91" s="2">
        <v>57</v>
      </c>
      <c r="Z91" s="2"/>
      <c r="AA91" s="2"/>
      <c r="AB91" s="2"/>
      <c r="AC91" s="2"/>
      <c r="AD91" s="2"/>
      <c r="AE91" s="2"/>
      <c r="AF91" s="2"/>
      <c r="AG91" s="2"/>
    </row>
    <row r="92" spans="1:33" ht="23">
      <c r="A92" s="34"/>
      <c r="B92" s="298" t="str">
        <f>IF(ISERROR(AA$14),"",AA$14&amp;"")&amp;P$56</f>
        <v/>
      </c>
      <c r="C92" s="6"/>
      <c r="D92" s="436"/>
      <c r="E92" s="437"/>
      <c r="F92" s="40"/>
      <c r="G92" s="401"/>
      <c r="H92" s="402"/>
      <c r="I92" s="402"/>
      <c r="J92" s="403"/>
      <c r="K92" s="29"/>
      <c r="L92" s="104"/>
      <c r="M92">
        <f t="shared" si="141"/>
        <v>0</v>
      </c>
      <c r="P92" s="2"/>
      <c r="Q92" s="2"/>
      <c r="R92" s="2"/>
      <c r="S92" s="2"/>
      <c r="T92" s="2"/>
      <c r="U92" s="2"/>
      <c r="V92" s="2"/>
      <c r="W92" s="2"/>
      <c r="X92" s="2"/>
      <c r="Y92" s="2">
        <v>58</v>
      </c>
      <c r="Z92" s="2"/>
      <c r="AA92" s="2"/>
      <c r="AB92" s="2"/>
      <c r="AC92" s="2"/>
      <c r="AD92" s="2"/>
      <c r="AE92" s="2"/>
      <c r="AF92" s="2"/>
      <c r="AG92" s="2"/>
    </row>
    <row r="93" spans="1:33" ht="23">
      <c r="A93" s="34"/>
      <c r="B93" s="298" t="str">
        <f>IF(ISERROR(AA$15),"",AA$15&amp;"")&amp;P$57</f>
        <v/>
      </c>
      <c r="C93" s="6"/>
      <c r="D93" s="436"/>
      <c r="E93" s="437"/>
      <c r="F93" s="40"/>
      <c r="G93" s="401"/>
      <c r="H93" s="402"/>
      <c r="I93" s="402"/>
      <c r="J93" s="403"/>
      <c r="K93" s="29"/>
      <c r="L93" s="104"/>
      <c r="M93">
        <f t="shared" si="141"/>
        <v>0</v>
      </c>
      <c r="P93" s="2"/>
      <c r="Q93" s="2"/>
      <c r="R93" s="2"/>
      <c r="S93" s="2"/>
      <c r="T93" s="2"/>
      <c r="U93" s="2"/>
      <c r="V93" s="2"/>
      <c r="W93" s="2"/>
      <c r="X93" s="2"/>
      <c r="Y93" s="2">
        <v>59</v>
      </c>
      <c r="Z93" s="2"/>
      <c r="AA93" s="2"/>
      <c r="AB93" s="2"/>
      <c r="AC93" s="2"/>
      <c r="AD93" s="2"/>
      <c r="AE93" s="2"/>
      <c r="AF93" s="2"/>
      <c r="AG93" s="2"/>
    </row>
    <row r="94" spans="1:33" ht="23">
      <c r="A94" s="34"/>
      <c r="B94" s="298" t="str">
        <f>IF(ISERROR(AA$16),"",AA$16&amp;"")&amp;P$58</f>
        <v/>
      </c>
      <c r="C94" s="6"/>
      <c r="D94" s="436"/>
      <c r="E94" s="437"/>
      <c r="F94" s="40"/>
      <c r="G94" s="401"/>
      <c r="H94" s="402"/>
      <c r="I94" s="402"/>
      <c r="J94" s="403"/>
      <c r="K94" s="29"/>
      <c r="L94" s="104"/>
      <c r="M94">
        <f t="shared" si="141"/>
        <v>0</v>
      </c>
      <c r="P94" s="2"/>
      <c r="Q94" s="2"/>
      <c r="R94" s="2"/>
      <c r="S94" s="2"/>
      <c r="T94" s="2"/>
      <c r="U94" s="2"/>
      <c r="V94" s="2"/>
      <c r="W94" s="2"/>
      <c r="X94" s="2"/>
      <c r="Y94" s="2">
        <v>58</v>
      </c>
      <c r="Z94" s="2"/>
      <c r="AA94" s="2"/>
      <c r="AB94" s="2"/>
      <c r="AC94" s="2"/>
      <c r="AD94" s="2"/>
      <c r="AE94" s="2"/>
      <c r="AF94" s="2"/>
      <c r="AG94" s="2"/>
    </row>
    <row r="95" spans="1:33" ht="23.15" customHeight="1">
      <c r="A95" s="34"/>
      <c r="B95" s="298" t="str">
        <f>IF(ISERROR(AA$17),"",AA$17&amp;"")&amp;P$59</f>
        <v/>
      </c>
      <c r="C95" s="6"/>
      <c r="D95" s="436"/>
      <c r="E95" s="437"/>
      <c r="F95" s="40"/>
      <c r="G95" s="401"/>
      <c r="H95" s="402"/>
      <c r="I95" s="402"/>
      <c r="J95" s="403"/>
      <c r="K95" s="29"/>
      <c r="L95" s="104"/>
      <c r="M95">
        <f t="shared" si="141"/>
        <v>0</v>
      </c>
      <c r="P95" s="2"/>
      <c r="Q95" s="2"/>
      <c r="R95" s="2"/>
      <c r="S95" s="2"/>
      <c r="T95" s="2"/>
      <c r="U95" s="2"/>
      <c r="V95" s="2"/>
      <c r="W95" s="2"/>
      <c r="X95" s="2"/>
      <c r="Y95" s="2">
        <v>58</v>
      </c>
      <c r="Z95" s="2"/>
      <c r="AA95" s="2"/>
      <c r="AB95" s="2"/>
      <c r="AC95" s="2"/>
      <c r="AD95" s="2"/>
      <c r="AE95" s="2"/>
      <c r="AF95" s="2"/>
      <c r="AG95" s="2"/>
    </row>
    <row r="96" spans="1:33" ht="23.15" hidden="1" customHeight="1">
      <c r="A96" s="34"/>
      <c r="B96" s="298" t="str">
        <f>IF(ISERROR(AA$18),"",AA$18&amp;"")&amp;P$60</f>
        <v/>
      </c>
      <c r="C96" s="6"/>
      <c r="D96" s="436"/>
      <c r="E96" s="437"/>
      <c r="F96" s="40"/>
      <c r="G96" s="401"/>
      <c r="H96" s="402"/>
      <c r="I96" s="402"/>
      <c r="J96" s="403"/>
      <c r="K96" s="29"/>
      <c r="L96" s="104"/>
      <c r="M96">
        <f t="shared" si="141"/>
        <v>0</v>
      </c>
      <c r="P96" s="2"/>
      <c r="Q96" s="2"/>
      <c r="R96" s="2"/>
      <c r="S96" s="2"/>
      <c r="T96" s="2"/>
      <c r="U96" s="2"/>
      <c r="V96" s="2"/>
      <c r="W96" s="2"/>
      <c r="X96" s="2"/>
      <c r="Y96" s="2">
        <v>58</v>
      </c>
      <c r="Z96" s="2"/>
      <c r="AA96" s="2"/>
      <c r="AB96" s="2"/>
      <c r="AC96" s="2"/>
      <c r="AD96" s="2"/>
      <c r="AE96" s="2"/>
      <c r="AF96" s="2"/>
      <c r="AG96" s="2"/>
    </row>
    <row r="97" spans="1:33" ht="23.15" hidden="1" customHeight="1">
      <c r="A97" s="34"/>
      <c r="B97" s="298" t="str">
        <f>IF(ISERROR(AA$19),"",AA$19&amp;"")&amp;P$61</f>
        <v/>
      </c>
      <c r="C97" s="6"/>
      <c r="D97" s="436"/>
      <c r="E97" s="437"/>
      <c r="F97" s="40"/>
      <c r="G97" s="401"/>
      <c r="H97" s="402"/>
      <c r="I97" s="402"/>
      <c r="J97" s="403"/>
      <c r="K97" s="29"/>
      <c r="L97" s="104"/>
      <c r="M97">
        <f t="shared" si="141"/>
        <v>0</v>
      </c>
      <c r="P97" s="2"/>
      <c r="Q97" s="2"/>
      <c r="R97" s="2"/>
      <c r="S97" s="2"/>
      <c r="T97" s="2"/>
      <c r="U97" s="2"/>
      <c r="V97" s="2"/>
      <c r="W97" s="2"/>
      <c r="X97" s="2"/>
      <c r="Y97" s="2">
        <v>58</v>
      </c>
      <c r="Z97" s="2"/>
      <c r="AA97" s="2"/>
      <c r="AB97" s="2"/>
      <c r="AC97" s="2"/>
      <c r="AD97" s="2"/>
      <c r="AE97" s="2"/>
      <c r="AF97" s="2"/>
      <c r="AG97" s="2"/>
    </row>
    <row r="98" spans="1:33" ht="23.15" hidden="1" customHeight="1">
      <c r="A98" s="34"/>
      <c r="B98" s="298" t="str">
        <f>IF(ISERROR(AA$20),"",AA$20&amp;"")&amp;P$62</f>
        <v/>
      </c>
      <c r="C98" s="6"/>
      <c r="D98" s="436"/>
      <c r="E98" s="437"/>
      <c r="F98" s="40"/>
      <c r="G98" s="401"/>
      <c r="H98" s="402"/>
      <c r="I98" s="402"/>
      <c r="J98" s="403"/>
      <c r="K98" s="29"/>
      <c r="L98" s="104"/>
      <c r="M98">
        <f t="shared" si="141"/>
        <v>0</v>
      </c>
      <c r="P98" s="2"/>
      <c r="Q98" s="2"/>
      <c r="R98" s="2"/>
      <c r="S98" s="2"/>
      <c r="T98" s="2"/>
      <c r="U98" s="2"/>
      <c r="V98" s="2"/>
      <c r="W98" s="2"/>
      <c r="X98" s="2"/>
      <c r="Y98" s="2">
        <v>58</v>
      </c>
      <c r="Z98" s="2"/>
      <c r="AA98" s="2"/>
      <c r="AB98" s="2"/>
      <c r="AC98" s="2"/>
      <c r="AD98" s="2"/>
      <c r="AE98" s="2"/>
      <c r="AF98" s="2"/>
      <c r="AG98" s="2"/>
    </row>
    <row r="99" spans="1:33" ht="23.15" hidden="1" customHeight="1">
      <c r="A99" s="34"/>
      <c r="B99" s="298" t="str">
        <f>IF(ISERROR(AA$21),"",AA$21&amp;"")&amp;P$63</f>
        <v/>
      </c>
      <c r="C99" s="6"/>
      <c r="D99" s="436"/>
      <c r="E99" s="437"/>
      <c r="F99" s="40"/>
      <c r="G99" s="401"/>
      <c r="H99" s="402"/>
      <c r="I99" s="402"/>
      <c r="J99" s="403"/>
      <c r="K99" s="29"/>
      <c r="L99" s="104"/>
      <c r="M99">
        <f t="shared" si="141"/>
        <v>0</v>
      </c>
      <c r="P99" s="2"/>
      <c r="Q99" s="2"/>
      <c r="R99" s="2"/>
      <c r="S99" s="2"/>
      <c r="T99" s="2"/>
      <c r="U99" s="2"/>
      <c r="V99" s="2"/>
      <c r="W99" s="2"/>
      <c r="X99" s="2"/>
      <c r="Y99" s="2">
        <v>58</v>
      </c>
      <c r="Z99" s="2"/>
      <c r="AA99" s="2"/>
      <c r="AB99" s="2"/>
      <c r="AC99" s="2"/>
      <c r="AD99" s="2"/>
      <c r="AE99" s="2"/>
      <c r="AF99" s="2"/>
      <c r="AG99" s="2"/>
    </row>
    <row r="100" spans="1:33" ht="23.15"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38" t="str">
        <f ca="1">D29</f>
        <v>Answer</v>
      </c>
      <c r="E101" s="438"/>
      <c r="F101" s="14"/>
      <c r="G101" s="37" t="str">
        <f ca="1">G29</f>
        <v>Comments</v>
      </c>
      <c r="H101" s="450" t="str">
        <f>IF(Q115="(*)","Click here to enter smelter names","")</f>
        <v/>
      </c>
      <c r="I101" s="450"/>
      <c r="J101" s="450"/>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3">
      <c r="A102" s="34"/>
      <c r="B102" s="298" t="str">
        <f>IF(ISERROR(AA$12),"",AA$12&amp;"")&amp;P$54</f>
        <v>Cobalt(*)</v>
      </c>
      <c r="C102" s="28"/>
      <c r="D102" s="436"/>
      <c r="E102" s="437"/>
      <c r="F102" s="41"/>
      <c r="G102" s="401"/>
      <c r="H102" s="402"/>
      <c r="I102" s="402"/>
      <c r="J102" s="403"/>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3">
      <c r="A103" s="34"/>
      <c r="B103" s="298" t="str">
        <f>IF(ISERROR(AA$13),"",AA$13&amp;"")&amp;P$55</f>
        <v/>
      </c>
      <c r="C103" s="28"/>
      <c r="D103" s="436"/>
      <c r="E103" s="437"/>
      <c r="F103" s="41"/>
      <c r="G103" s="401"/>
      <c r="H103" s="402"/>
      <c r="I103" s="402"/>
      <c r="J103" s="403"/>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3">
      <c r="A104" s="34"/>
      <c r="B104" s="298" t="str">
        <f>IF(ISERROR(AA$14),"",AA$14&amp;"")&amp;P$56</f>
        <v/>
      </c>
      <c r="C104" s="28"/>
      <c r="D104" s="436"/>
      <c r="E104" s="437"/>
      <c r="F104" s="41"/>
      <c r="G104" s="401"/>
      <c r="H104" s="402"/>
      <c r="I104" s="402"/>
      <c r="J104" s="403"/>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3">
      <c r="A105" s="34"/>
      <c r="B105" s="298" t="str">
        <f>IF(ISERROR(AA$15),"",AA$15&amp;"")&amp;P$57</f>
        <v/>
      </c>
      <c r="C105" s="28"/>
      <c r="D105" s="436"/>
      <c r="E105" s="437"/>
      <c r="F105" s="41"/>
      <c r="G105" s="401"/>
      <c r="H105" s="402"/>
      <c r="I105" s="402"/>
      <c r="J105" s="403"/>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3">
      <c r="A106" s="34"/>
      <c r="B106" s="298" t="str">
        <f>IF(ISERROR(AA$16),"",AA$16&amp;"")&amp;P$58</f>
        <v/>
      </c>
      <c r="C106" s="28"/>
      <c r="D106" s="436"/>
      <c r="E106" s="437"/>
      <c r="F106" s="41"/>
      <c r="G106" s="401"/>
      <c r="H106" s="402"/>
      <c r="I106" s="402"/>
      <c r="J106" s="403"/>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5" customHeight="1">
      <c r="A107" s="34"/>
      <c r="B107" s="298" t="str">
        <f>IF(ISERROR(AA$17),"",AA$17&amp;"")&amp;P$59</f>
        <v/>
      </c>
      <c r="C107" s="28"/>
      <c r="D107" s="436"/>
      <c r="E107" s="437"/>
      <c r="F107" s="41"/>
      <c r="G107" s="401"/>
      <c r="H107" s="402"/>
      <c r="I107" s="402"/>
      <c r="J107" s="403"/>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5" hidden="1" customHeight="1">
      <c r="A108" s="34"/>
      <c r="B108" s="298" t="str">
        <f>IF(ISERROR(AA$18),"",AA$18&amp;"")&amp;P$60</f>
        <v/>
      </c>
      <c r="C108" s="28"/>
      <c r="D108" s="436"/>
      <c r="E108" s="437"/>
      <c r="F108" s="41"/>
      <c r="G108" s="401"/>
      <c r="H108" s="402"/>
      <c r="I108" s="402"/>
      <c r="J108" s="403"/>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5" hidden="1" customHeight="1">
      <c r="A109" s="34"/>
      <c r="B109" s="298" t="str">
        <f>IF(ISERROR(AA$19),"",AA$19&amp;"")&amp;P$61</f>
        <v/>
      </c>
      <c r="C109" s="28"/>
      <c r="D109" s="436"/>
      <c r="E109" s="437"/>
      <c r="F109" s="41"/>
      <c r="G109" s="401"/>
      <c r="H109" s="402"/>
      <c r="I109" s="402"/>
      <c r="J109" s="403"/>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5" hidden="1" customHeight="1">
      <c r="A110" s="34"/>
      <c r="B110" s="298" t="str">
        <f>IF(ISERROR(AA$20),"",AA$20&amp;"")&amp;P$62</f>
        <v/>
      </c>
      <c r="C110" s="28"/>
      <c r="D110" s="436"/>
      <c r="E110" s="437"/>
      <c r="F110" s="41"/>
      <c r="G110" s="401"/>
      <c r="H110" s="402"/>
      <c r="I110" s="402"/>
      <c r="J110" s="403"/>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5" hidden="1" customHeight="1">
      <c r="A111" s="31"/>
      <c r="B111" s="298" t="str">
        <f>IF(ISERROR(AA$21),"",AA$21&amp;"")&amp;P$63</f>
        <v/>
      </c>
      <c r="C111" s="42"/>
      <c r="D111" s="436"/>
      <c r="E111" s="437"/>
      <c r="F111" s="43"/>
      <c r="G111" s="401"/>
      <c r="H111" s="402"/>
      <c r="I111" s="402"/>
      <c r="J111" s="403"/>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5"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51" t="str">
        <f ca="1">OFFSET(L!$C$1,MATCH("Declaration"&amp;ADDRESS(ROW(),COLUMN(),4),L!$A:$A,0)-1,SL,,)</f>
        <v>Answer the Following Questions at a Company Level</v>
      </c>
      <c r="C113" s="451"/>
      <c r="D113" s="451"/>
      <c r="E113" s="451"/>
      <c r="F113" s="451"/>
      <c r="G113" s="451"/>
      <c r="H113" s="451"/>
      <c r="I113" s="451"/>
      <c r="J113" s="451"/>
      <c r="K113" s="29"/>
      <c r="L113" s="101"/>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0"/>
      <c r="D114" s="447" t="str">
        <f ca="1">D29</f>
        <v>Answer</v>
      </c>
      <c r="E114" s="447"/>
      <c r="F114" s="46"/>
      <c r="G114" s="447" t="str">
        <f ca="1">G29</f>
        <v>Comments</v>
      </c>
      <c r="H114" s="447" t="e">
        <f>HLOOKUP(SL,LT,$O114,0)</f>
        <v>#NAME?</v>
      </c>
      <c r="I114" s="447"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36"/>
      <c r="E115" s="437"/>
      <c r="F115" s="49"/>
      <c r="G115" s="401"/>
      <c r="H115" s="402"/>
      <c r="I115" s="402"/>
      <c r="J115" s="403"/>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
      <c r="A116" s="34"/>
      <c r="B116" s="50"/>
      <c r="C116" s="8"/>
      <c r="D116" s="353"/>
      <c r="E116" s="353"/>
      <c r="F116" s="8"/>
      <c r="G116" s="452"/>
      <c r="H116" s="452"/>
      <c r="I116" s="452"/>
      <c r="J116" s="452"/>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36"/>
      <c r="E117" s="437"/>
      <c r="F117" s="49"/>
      <c r="G117" s="453"/>
      <c r="H117" s="454"/>
      <c r="I117" s="454"/>
      <c r="J117" s="455"/>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56"/>
      <c r="E119" s="456"/>
      <c r="F119" s="231"/>
      <c r="G119" s="457"/>
      <c r="H119" s="457"/>
      <c r="I119" s="457"/>
      <c r="J119" s="457"/>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
      <c r="A120" s="34"/>
      <c r="B120" s="298" t="str">
        <f>IF(ISERROR(AA$12),"",AA$12&amp;"")&amp;P$54</f>
        <v>Cobalt(*)</v>
      </c>
      <c r="C120" s="292"/>
      <c r="D120" s="436"/>
      <c r="E120" s="437"/>
      <c r="F120" s="8"/>
      <c r="G120" s="401"/>
      <c r="H120" s="402"/>
      <c r="I120" s="402"/>
      <c r="J120" s="403"/>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
      <c r="A121" s="34"/>
      <c r="B121" s="298" t="str">
        <f>IF(ISERROR(AA$13),"",AA$13&amp;"")&amp;P$55</f>
        <v/>
      </c>
      <c r="C121" s="292"/>
      <c r="D121" s="436"/>
      <c r="E121" s="437"/>
      <c r="F121" s="8"/>
      <c r="G121" s="401"/>
      <c r="H121" s="402"/>
      <c r="I121" s="402"/>
      <c r="J121" s="403"/>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
      <c r="A122" s="34"/>
      <c r="B122" s="298" t="str">
        <f>IF(ISERROR(AA$14),"",AA$14&amp;"")&amp;P$56</f>
        <v/>
      </c>
      <c r="C122" s="6"/>
      <c r="D122" s="436"/>
      <c r="E122" s="437"/>
      <c r="F122" s="8"/>
      <c r="G122" s="401"/>
      <c r="H122" s="402"/>
      <c r="I122" s="402"/>
      <c r="J122" s="403"/>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
      <c r="A123" s="34"/>
      <c r="B123" s="298" t="str">
        <f>IF(ISERROR(AA$15),"",AA$15&amp;"")&amp;P$57</f>
        <v/>
      </c>
      <c r="C123" s="6"/>
      <c r="D123" s="436"/>
      <c r="E123" s="437"/>
      <c r="F123" s="8"/>
      <c r="G123" s="401"/>
      <c r="H123" s="402"/>
      <c r="I123" s="402"/>
      <c r="J123" s="403"/>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
      <c r="A124" s="34"/>
      <c r="B124" s="298" t="str">
        <f>IF(ISERROR(AA$16),"",AA$16&amp;"")&amp;P$58</f>
        <v/>
      </c>
      <c r="C124" s="6"/>
      <c r="D124" s="436"/>
      <c r="E124" s="437"/>
      <c r="F124" s="8"/>
      <c r="G124" s="401"/>
      <c r="H124" s="402"/>
      <c r="I124" s="402"/>
      <c r="J124" s="403"/>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49999999999999" customHeight="1">
      <c r="A125" s="34"/>
      <c r="B125" s="298" t="str">
        <f>IF(ISERROR(AA$17),"",AA$17&amp;"")&amp;P$59</f>
        <v/>
      </c>
      <c r="C125" s="6"/>
      <c r="D125" s="436"/>
      <c r="E125" s="437"/>
      <c r="F125" s="8"/>
      <c r="G125" s="401"/>
      <c r="H125" s="402"/>
      <c r="I125" s="402"/>
      <c r="J125" s="403"/>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49999999999999" hidden="1" customHeight="1">
      <c r="A126" s="34"/>
      <c r="B126" s="298" t="str">
        <f>IF(ISERROR(AA$18),"",AA$18&amp;"")&amp;P$60</f>
        <v/>
      </c>
      <c r="C126" s="6"/>
      <c r="D126" s="436"/>
      <c r="E126" s="437"/>
      <c r="F126" s="8"/>
      <c r="G126" s="401"/>
      <c r="H126" s="402"/>
      <c r="I126" s="402"/>
      <c r="J126" s="403"/>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49999999999999" hidden="1" customHeight="1">
      <c r="A127" s="34"/>
      <c r="B127" s="298" t="str">
        <f>IF(ISERROR(AA$19),"",AA$19&amp;"")&amp;P$61</f>
        <v/>
      </c>
      <c r="C127" s="6"/>
      <c r="D127" s="436"/>
      <c r="E127" s="437"/>
      <c r="F127" s="8"/>
      <c r="G127" s="401"/>
      <c r="H127" s="402"/>
      <c r="I127" s="402"/>
      <c r="J127" s="403"/>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49999999999999" hidden="1" customHeight="1">
      <c r="A128" s="34"/>
      <c r="B128" s="298" t="str">
        <f>IF(ISERROR(AA$20),"",AA$20&amp;"")&amp;P$62</f>
        <v/>
      </c>
      <c r="C128" s="6"/>
      <c r="D128" s="436"/>
      <c r="E128" s="437"/>
      <c r="F128" s="8"/>
      <c r="G128" s="401"/>
      <c r="H128" s="402"/>
      <c r="I128" s="402"/>
      <c r="J128" s="403"/>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49999999999999" hidden="1" customHeight="1">
      <c r="A129" s="34"/>
      <c r="B129" s="298" t="str">
        <f>IF(ISERROR(AA$21),"",AA$21&amp;"")&amp;P$63</f>
        <v/>
      </c>
      <c r="C129" s="6"/>
      <c r="D129" s="436"/>
      <c r="E129" s="437"/>
      <c r="F129" s="8"/>
      <c r="G129" s="401"/>
      <c r="H129" s="402"/>
      <c r="I129" s="402"/>
      <c r="J129" s="403"/>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49999999999999"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36"/>
      <c r="E131" s="437"/>
      <c r="F131" s="49"/>
      <c r="G131" s="401"/>
      <c r="H131" s="402"/>
      <c r="I131" s="402"/>
      <c r="J131" s="403"/>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61"/>
      <c r="E133" s="462"/>
      <c r="F133" s="49"/>
      <c r="G133" s="401"/>
      <c r="H133" s="402"/>
      <c r="I133" s="402"/>
      <c r="J133" s="403"/>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
      <c r="A134" s="34"/>
      <c r="B134" s="53"/>
      <c r="C134" s="8"/>
      <c r="D134" s="353"/>
      <c r="E134" s="353"/>
      <c r="F134" s="9"/>
      <c r="G134" s="452"/>
      <c r="H134" s="452"/>
      <c r="I134" s="452"/>
      <c r="J134" s="452"/>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36"/>
      <c r="E135" s="437"/>
      <c r="F135" s="49"/>
      <c r="G135" s="401"/>
      <c r="H135" s="402"/>
      <c r="I135" s="402"/>
      <c r="J135" s="403"/>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
      <c r="A136" s="34"/>
      <c r="B136" s="50"/>
      <c r="C136" s="8"/>
      <c r="D136" s="353"/>
      <c r="E136" s="353"/>
      <c r="F136" s="9"/>
      <c r="G136" s="463"/>
      <c r="H136" s="463"/>
      <c r="I136" s="463"/>
      <c r="J136" s="463"/>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36"/>
      <c r="E137" s="437"/>
      <c r="F137" s="49"/>
      <c r="G137" s="401"/>
      <c r="H137" s="402"/>
      <c r="I137" s="402"/>
      <c r="J137" s="403"/>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58" t="str">
        <f>IF(OR($D$8="",$I$3=""),"","Click here to check required fields completion")</f>
        <v/>
      </c>
      <c r="C138" s="458"/>
      <c r="D138" s="458"/>
      <c r="E138" s="458"/>
      <c r="F138" s="458"/>
      <c r="G138" s="458"/>
      <c r="H138" s="458"/>
      <c r="I138" s="458"/>
      <c r="J138" s="458"/>
      <c r="K138" s="29"/>
      <c r="L138" s="101"/>
      <c r="P138" s="2"/>
      <c r="Q138" s="2"/>
      <c r="R138" s="2"/>
      <c r="S138" s="2"/>
      <c r="T138" s="2"/>
      <c r="U138" s="2"/>
      <c r="V138" s="2"/>
      <c r="W138" s="2"/>
      <c r="X138" s="2"/>
      <c r="Y138" s="2">
        <v>86</v>
      </c>
      <c r="Z138" s="2"/>
      <c r="AA138" s="2"/>
      <c r="AB138" s="2"/>
      <c r="AC138" s="2"/>
      <c r="AD138" s="2"/>
      <c r="AE138" s="2"/>
      <c r="AF138" s="2"/>
      <c r="AG138" s="2"/>
    </row>
    <row r="139" spans="1:33" ht="15.5" thickBot="1">
      <c r="A139" s="459" t="str">
        <f ca="1">OFFSET(L!$C$1,MATCH("General"&amp;"Cpy",L!$A:$A,0)-1,SL,,)</f>
        <v>© 2025 Responsible Minerals Initiative. All rights reserved.</v>
      </c>
      <c r="B139" s="460"/>
      <c r="C139" s="460"/>
      <c r="D139" s="460"/>
      <c r="E139" s="460"/>
      <c r="F139" s="460"/>
      <c r="G139" s="460"/>
      <c r="H139" s="460"/>
      <c r="I139" s="460"/>
      <c r="J139" s="460"/>
      <c r="K139" s="54"/>
      <c r="L139" s="101"/>
      <c r="P139" s="2"/>
      <c r="Q139" s="2"/>
      <c r="R139" s="2"/>
      <c r="S139" s="2"/>
      <c r="T139" s="2"/>
      <c r="U139" s="2"/>
      <c r="V139" s="2"/>
      <c r="W139" s="2"/>
      <c r="X139" s="2"/>
      <c r="Y139" s="2">
        <v>87</v>
      </c>
      <c r="Z139" s="2"/>
      <c r="AA139" s="2"/>
      <c r="AB139" s="2"/>
      <c r="AC139" s="2"/>
      <c r="AD139" s="2"/>
      <c r="AE139" s="2"/>
      <c r="AF139" s="2"/>
      <c r="AG139" s="2"/>
    </row>
    <row r="140" spans="1:33" ht="15.5" thickTop="1">
      <c r="L140" s="94"/>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7"/>
    </row>
    <row r="143" spans="1:33" ht="17.5" hidden="1" customHeight="1"/>
    <row r="144" spans="1:33" ht="17.5" hidden="1" customHeight="1">
      <c r="B144" s="171" t="s">
        <v>25</v>
      </c>
    </row>
    <row r="145" spans="2:2" ht="17.5" hidden="1" customHeight="1">
      <c r="B145" s="171" t="s">
        <v>22</v>
      </c>
    </row>
    <row r="146" spans="2:2" ht="17.5" hidden="1" customHeight="1">
      <c r="B146" s="171" t="s">
        <v>26</v>
      </c>
    </row>
    <row r="147" spans="2:2" ht="17.5" hidden="1" customHeight="1">
      <c r="B147" s="171" t="s">
        <v>18682</v>
      </c>
    </row>
    <row r="148" spans="2:2" ht="17.5" hidden="1" customHeight="1">
      <c r="B148" s="171" t="s">
        <v>25</v>
      </c>
    </row>
    <row r="149" spans="2:2" ht="17.5" hidden="1" customHeight="1">
      <c r="B149" s="171" t="s">
        <v>22</v>
      </c>
    </row>
    <row r="150" spans="2:2" ht="17.5" hidden="1" customHeight="1">
      <c r="B150" s="171" t="s">
        <v>26</v>
      </c>
    </row>
    <row r="151" spans="2:2" ht="17.5" hidden="1" customHeight="1">
      <c r="B151" s="307" t="s">
        <v>18958</v>
      </c>
    </row>
    <row r="152" spans="2:2" ht="17.5" hidden="1" customHeight="1">
      <c r="B152" s="171" t="s">
        <v>27</v>
      </c>
    </row>
    <row r="153" spans="2:2" ht="17.5" hidden="1" customHeight="1">
      <c r="B153" s="171" t="s">
        <v>28</v>
      </c>
    </row>
    <row r="154" spans="2:2" ht="17.5" hidden="1" customHeight="1">
      <c r="B154" s="171" t="s">
        <v>29</v>
      </c>
    </row>
    <row r="155" spans="2:2" ht="17.5" hidden="1" customHeight="1">
      <c r="B155" s="171" t="s">
        <v>30</v>
      </c>
    </row>
    <row r="156" spans="2:2" ht="17.5" hidden="1" customHeight="1">
      <c r="B156" s="171" t="s">
        <v>31</v>
      </c>
    </row>
    <row r="157" spans="2:2" ht="17.5" hidden="1" customHeight="1">
      <c r="B157" s="171" t="s">
        <v>18683</v>
      </c>
    </row>
    <row r="158" spans="2:2" ht="17.5" hidden="1" customHeight="1">
      <c r="B158" s="171" t="s">
        <v>32</v>
      </c>
    </row>
    <row r="159" spans="2:2" ht="17.5" hidden="1" customHeight="1">
      <c r="B159" s="171" t="s">
        <v>25</v>
      </c>
    </row>
    <row r="160" spans="2:2" ht="17.5" hidden="1" customHeight="1">
      <c r="B160" s="171" t="s">
        <v>22</v>
      </c>
    </row>
    <row r="161" spans="2:3" ht="17.5" hidden="1" customHeight="1">
      <c r="B161" s="171" t="s">
        <v>32</v>
      </c>
    </row>
    <row r="162" spans="2:3" ht="17.5" hidden="1" customHeight="1">
      <c r="B162" s="171" t="s">
        <v>33</v>
      </c>
    </row>
    <row r="163" spans="2:3" ht="17.5" hidden="1" customHeight="1">
      <c r="B163" s="171" t="s">
        <v>22</v>
      </c>
    </row>
    <row r="164" spans="2:3" ht="17.5" hidden="1" customHeight="1">
      <c r="B164" s="171" t="s">
        <v>25</v>
      </c>
    </row>
    <row r="165" spans="2:3" ht="17.5" hidden="1" customHeight="1">
      <c r="B165" s="171" t="s">
        <v>22</v>
      </c>
    </row>
    <row r="166" spans="2:3" ht="17.5" hidden="1" customHeight="1">
      <c r="B166" s="171" t="s">
        <v>26</v>
      </c>
    </row>
    <row r="167" spans="2:3" ht="17.5" hidden="1" customHeight="1">
      <c r="B167" s="171" t="s">
        <v>34</v>
      </c>
    </row>
    <row r="168" spans="2:3" ht="17.5" hidden="1" customHeight="1">
      <c r="B168" s="171" t="s">
        <v>35</v>
      </c>
    </row>
    <row r="169" spans="2:3" ht="17.5" hidden="1" customHeight="1">
      <c r="B169" s="171" t="s">
        <v>36</v>
      </c>
    </row>
    <row r="170" spans="2:3" ht="17.5" hidden="1" customHeight="1">
      <c r="B170" s="171" t="s">
        <v>37</v>
      </c>
    </row>
    <row r="171" spans="2:3" ht="17.5" hidden="1" customHeight="1">
      <c r="B171" s="171" t="s">
        <v>22</v>
      </c>
    </row>
    <row r="172" spans="2:3" ht="17.5" hidden="1" customHeight="1">
      <c r="B172" s="171" t="s">
        <v>25</v>
      </c>
    </row>
    <row r="173" spans="2:3" ht="17.5" hidden="1" customHeight="1">
      <c r="B173" s="171" t="s">
        <v>38</v>
      </c>
    </row>
    <row r="174" spans="2:3" ht="17.5" hidden="1" customHeight="1">
      <c r="B174" s="171" t="s">
        <v>22</v>
      </c>
    </row>
    <row r="175" spans="2:3" ht="17.5" hidden="1" customHeight="1">
      <c r="B175" s="171" t="s">
        <v>40</v>
      </c>
      <c r="C175" t="s">
        <v>19180</v>
      </c>
    </row>
    <row r="176" spans="2:3" ht="17.5" hidden="1" customHeight="1">
      <c r="B176" s="171" t="s">
        <v>18684</v>
      </c>
      <c r="C176" t="s">
        <v>19181</v>
      </c>
    </row>
    <row r="177" spans="2:3" ht="17.5" hidden="1" customHeight="1">
      <c r="B177" s="171" t="s">
        <v>18686</v>
      </c>
      <c r="C177" t="s">
        <v>19182</v>
      </c>
    </row>
    <row r="178" spans="2:3" ht="17.5" hidden="1" customHeight="1">
      <c r="B178" s="171" t="s">
        <v>18687</v>
      </c>
      <c r="C178" t="s">
        <v>19183</v>
      </c>
    </row>
    <row r="179" spans="2:3" ht="17.5" hidden="1" customHeight="1">
      <c r="B179" s="171" t="s">
        <v>41</v>
      </c>
      <c r="C179" t="s">
        <v>19184</v>
      </c>
    </row>
    <row r="180" spans="2:3" ht="17.5" hidden="1" customHeight="1">
      <c r="B180" s="171" t="s">
        <v>18685</v>
      </c>
      <c r="C180" t="s">
        <v>19185</v>
      </c>
    </row>
    <row r="181" spans="2:3" ht="17.5" hidden="1" customHeight="1">
      <c r="B181" s="171"/>
    </row>
    <row r="182" spans="2:3" ht="17.5" hidden="1" customHeight="1">
      <c r="B182" s="171"/>
    </row>
    <row r="183" spans="2:3" ht="17.5" hidden="1" customHeight="1">
      <c r="B183" s="171"/>
    </row>
    <row r="184" spans="2:3" ht="17.5" hidden="1" customHeight="1">
      <c r="B184" s="171"/>
    </row>
    <row r="185" spans="2:3" ht="17.5" hidden="1" customHeight="1">
      <c r="B185" s="171" t="s">
        <v>18688</v>
      </c>
    </row>
    <row r="186" spans="2:3" ht="17.5" hidden="1" customHeight="1"/>
    <row r="187" spans="2:3" ht="17.5" hidden="1" customHeight="1"/>
    <row r="188" spans="2:3" ht="17.5" hidden="1" customHeight="1">
      <c r="B188" s="368"/>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s>
  <pageMargins left="0.70866141732283505" right="0.70866141732283505" top="0.74803149606299202" bottom="0.74803149606299202" header="0.31496062992126" footer="0.31496062992126"/>
  <pageSetup scale="41" fitToHeight="0" orientation="portrait" r:id="rId1"/>
  <headerFooter>
    <oddHeader>&amp;R&amp;"Calibri"&amp;14&amp;KFF0000 L2: Internal use only&amp;1#_x000D_</oddHeader>
    <oddFooter>&amp;L_x000D_&amp;1#&amp;"Calibri"&amp;10&amp;K000000 Internal</oddFooter>
  </headerFooter>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3.5"/>
  <cols>
    <col min="1" max="1" width="13.765625" style="169" customWidth="1"/>
    <col min="2" max="2" width="13.15234375" style="95" customWidth="1"/>
    <col min="3" max="3" width="40.4609375" style="95" customWidth="1"/>
    <col min="4" max="4" width="30.765625" style="95" customWidth="1"/>
    <col min="5" max="5" width="21" style="95" customWidth="1"/>
    <col min="6" max="7" width="14" style="95" customWidth="1"/>
    <col min="8" max="8" width="25" style="95" customWidth="1"/>
    <col min="9" max="9" width="24" style="95" customWidth="1"/>
    <col min="10" max="10" width="18.15234375" style="95" customWidth="1"/>
    <col min="11" max="11" width="27.15234375" style="95" customWidth="1"/>
    <col min="12" max="12" width="20.765625" style="95" customWidth="1"/>
    <col min="13" max="13" width="35" style="95" customWidth="1"/>
    <col min="14" max="14" width="42" style="95" customWidth="1"/>
    <col min="15" max="15" width="32" style="95" customWidth="1"/>
    <col min="16" max="16" width="23" style="95" customWidth="1"/>
    <col min="17" max="17" width="43.4609375" style="95" customWidth="1"/>
    <col min="18" max="18" width="7.23046875" style="95" hidden="1" customWidth="1"/>
    <col min="19" max="19" width="19" style="95" hidden="1" customWidth="1"/>
    <col min="20" max="20" width="13.15234375" style="95" hidden="1" customWidth="1"/>
    <col min="21" max="21" width="19.4609375" style="95" hidden="1" customWidth="1"/>
    <col min="22" max="22" width="5.765625" style="95" hidden="1" customWidth="1"/>
    <col min="23" max="23" width="14.4609375" style="95" hidden="1" customWidth="1"/>
    <col min="24" max="24" width="27.23046875" style="95" hidden="1" customWidth="1"/>
    <col min="25" max="25" width="25.765625" style="95" hidden="1" customWidth="1"/>
    <col min="26" max="26" width="22" style="95" hidden="1" customWidth="1"/>
    <col min="27" max="27" width="20.765625" style="95" hidden="1" customWidth="1"/>
    <col min="28" max="28" width="20.15234375" style="313" hidden="1" customWidth="1"/>
    <col min="29" max="29" width="26.23046875" style="95" hidden="1" customWidth="1"/>
    <col min="30" max="30" width="23.23046875" style="95" hidden="1" customWidth="1"/>
    <col min="31" max="31" width="26" style="95" hidden="1" customWidth="1"/>
    <col min="32" max="32" width="30.152343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4"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5"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0">
      <c r="A5" s="196"/>
      <c r="B5" s="302" t="str">
        <f>IF(LEN(A5)=0,"",INDEX('Smelter Look-up'!$A:$A,MATCH($A5,'Smelter Look-up'!$E:$E,0)))</f>
        <v/>
      </c>
      <c r="C5" s="151" t="str">
        <f>IF(LEN(A5)=0,"",INDEX('Smelter Look-up'!$C:$C,MATCH($A5,'Smelter Look-up'!$E:$E,0)))</f>
        <v/>
      </c>
      <c r="D5" s="148"/>
      <c r="E5" s="148" t="str">
        <f ca="1">IF(ISERROR($V5),"",OFFSET('Smelter Look-up'!$D$4,$V5-4,0)&amp;"")</f>
        <v/>
      </c>
      <c r="F5" s="148" t="str">
        <f ca="1">IF(ISERROR($V5),"",OFFSET('Smelter Look-up'!$E$4,$V5-4,0))</f>
        <v/>
      </c>
      <c r="G5" s="148" t="str">
        <f ca="1">IF(C5=$X$4,"Enter smelter details",IF(ISERROR($V5),"",OFFSET('Smelter Look-up'!$F$4,$V5-4,0)))</f>
        <v/>
      </c>
      <c r="H5" s="204" t="str">
        <f ca="1">IF(ISERROR($V5),"",OFFSET('Smelter Look-up'!$G$4,$V5-4,0))</f>
        <v/>
      </c>
      <c r="I5" s="205" t="str">
        <f ca="1">IF(ISERROR($V5),"",OFFSET('Smelter Look-up'!$H$4,$V5-4,0))</f>
        <v/>
      </c>
      <c r="J5" s="205" t="str">
        <f ca="1">IF(ISERROR($V5),"",OFFSET('Smelter Look-up'!$I$4,$V5-4,0))</f>
        <v/>
      </c>
      <c r="K5" s="149"/>
      <c r="L5" s="149"/>
      <c r="M5" s="149"/>
      <c r="N5" s="149"/>
      <c r="O5" s="149"/>
      <c r="P5" s="207"/>
      <c r="Q5" s="150"/>
      <c r="R5" s="148" t="str">
        <f ca="1">IF(ISERROR($V5),"",OFFSET('Smelter Look-up'!$C$4,$V5-4,0)&amp;"")</f>
        <v/>
      </c>
      <c r="S5" s="154" t="str">
        <f t="shared" ref="S5:S12" ca="1" si="0">IF(B5="","",IF(ISERROR(MATCH($E5,CL,0)),"Unknown",INDIRECT("'C'!$A$"&amp;MATCH($E5,CL,0)+1)))</f>
        <v/>
      </c>
      <c r="T5" s="154" t="str">
        <f ca="1">IF(B5="","",IF(ISERROR(MATCH($J5,SorP!$B$1:$B$6226,0)),"",INDIRECT("'SorP'!$A$"&amp;MATCH($S5&amp;$J5,SorP!C:C,0))))</f>
        <v/>
      </c>
      <c r="U5" s="167"/>
      <c r="V5" s="168" t="e">
        <f>IF(C5="",NA(),MATCH($B5&amp;$C5,'Smelter Look-up'!$J:$J,0))</f>
        <v>#N/A</v>
      </c>
      <c r="X5" s="169">
        <f t="shared" ref="X5:X12" ca="1" si="1">IF(AND(C5="Smelter not listed",OR(LEN(D5)=0,LEN(E5)=0)),1,0)</f>
        <v>0</v>
      </c>
      <c r="AB5" s="312" t="str">
        <f t="shared" ref="AB5:AB12" si="2">IF(C5="","",B5)</f>
        <v/>
      </c>
      <c r="AC5" s="169" t="str">
        <f>B5</f>
        <v/>
      </c>
      <c r="AD5" s="169" t="str">
        <f>IF(C5="Smelter not listed",D5,C5)</f>
        <v/>
      </c>
    </row>
    <row r="6" spans="1:34" s="169" customFormat="1" ht="20">
      <c r="A6" s="196"/>
      <c r="B6" s="302" t="str">
        <f>IF(LEN(A6)=0,"",INDEX('Smelter Look-up'!$A:$A,MATCH($A6,'Smelter Look-up'!$E:$E,0)))</f>
        <v/>
      </c>
      <c r="C6" s="151" t="str">
        <f>IF(LEN(A6)=0,"",INDEX('Smelter Look-up'!$C:$C,MATCH($A6,'Smelter Look-up'!$E:$E,0)))</f>
        <v/>
      </c>
      <c r="D6" s="148"/>
      <c r="E6" s="148" t="str">
        <f ca="1">IF(ISERROR($V6),"",OFFSET('Smelter Look-up'!$D$4,$V6-4,0)&amp;"")</f>
        <v/>
      </c>
      <c r="F6" s="148" t="str">
        <f ca="1">IF(ISERROR($V6),"",OFFSET('Smelter Look-up'!$E$4,$V6-4,0))</f>
        <v/>
      </c>
      <c r="G6" s="148" t="str">
        <f ca="1">IF(C6=$X$4,"Enter smelter details",IF(ISERROR($V6),"",OFFSET('Smelter Look-up'!$F$4,$V6-4,0)))</f>
        <v/>
      </c>
      <c r="H6" s="204" t="str">
        <f ca="1">IF(ISERROR($V6),"",OFFSET('Smelter Look-up'!$G$4,$V6-4,0))</f>
        <v/>
      </c>
      <c r="I6" s="205" t="str">
        <f ca="1">IF(ISERROR($V6),"",OFFSET('Smelter Look-up'!$H$4,$V6-4,0))</f>
        <v/>
      </c>
      <c r="J6" s="205" t="str">
        <f ca="1">IF(ISERROR($V6),"",OFFSET('Smelter Look-up'!$I$4,$V6-4,0))</f>
        <v/>
      </c>
      <c r="K6" s="149"/>
      <c r="L6" s="149"/>
      <c r="M6" s="149"/>
      <c r="N6" s="149"/>
      <c r="O6" s="149"/>
      <c r="P6" s="207"/>
      <c r="Q6" s="150"/>
      <c r="R6" s="148" t="str">
        <f ca="1">IF(ISERROR($V6),"",OFFSET('Smelter Look-up'!$C$4,$V6-4,0)&amp;"")</f>
        <v/>
      </c>
      <c r="S6" s="154" t="str">
        <f t="shared" ca="1" si="0"/>
        <v/>
      </c>
      <c r="T6" s="154" t="str">
        <f ca="1">IF(B6="","",IF(ISERROR(MATCH($J6,SorP!$B$1:$B$6226,0)),"",INDIRECT("'SorP'!$A$"&amp;MATCH($S6&amp;$J6,SorP!C:C,0))))</f>
        <v/>
      </c>
      <c r="U6" s="167"/>
      <c r="V6" s="168" t="e">
        <f>IF(C6="",NA(),MATCH($B6&amp;$C6,'Smelter Look-up'!$J:$J,0))</f>
        <v>#N/A</v>
      </c>
      <c r="X6" s="169">
        <f t="shared" ca="1" si="1"/>
        <v>0</v>
      </c>
      <c r="AB6" s="312" t="str">
        <f t="shared" si="2"/>
        <v/>
      </c>
      <c r="AC6" s="169" t="str">
        <f t="shared" ref="AC6:AC69" si="3">B6</f>
        <v/>
      </c>
      <c r="AD6" s="169" t="str">
        <f t="shared" ref="AD6:AD69" si="4">IF(C6="Smelter not listed",D6,C6)</f>
        <v/>
      </c>
    </row>
    <row r="7" spans="1:34" s="169" customFormat="1" ht="20">
      <c r="A7" s="196"/>
      <c r="B7" s="302" t="str">
        <f>IF(LEN(A7)=0,"",INDEX('Smelter Look-up'!$A:$A,MATCH($A7,'Smelter Look-up'!$E:$E,0)))</f>
        <v/>
      </c>
      <c r="C7" s="151" t="str">
        <f>IF(LEN(A7)=0,"",INDEX('Smelter Look-up'!$C:$C,MATCH($A7,'Smelter Look-up'!$E:$E,0)))</f>
        <v/>
      </c>
      <c r="D7" s="148"/>
      <c r="E7" s="148" t="str">
        <f ca="1">IF(ISERROR($V7),"",OFFSET('Smelter Look-up'!$D$4,$V7-4,0)&amp;"")</f>
        <v/>
      </c>
      <c r="F7" s="148" t="str">
        <f ca="1">IF(ISERROR($V7),"",OFFSET('Smelter Look-up'!$E$4,$V7-4,0))</f>
        <v/>
      </c>
      <c r="G7" s="148" t="str">
        <f ca="1">IF(C7=$X$4,"Enter smelter details",IF(ISERROR($V7),"",OFFSET('Smelter Look-up'!$F$4,$V7-4,0)))</f>
        <v/>
      </c>
      <c r="H7" s="204" t="str">
        <f ca="1">IF(ISERROR($V7),"",OFFSET('Smelter Look-up'!$G$4,$V7-4,0))</f>
        <v/>
      </c>
      <c r="I7" s="205" t="str">
        <f ca="1">IF(ISERROR($V7),"",OFFSET('Smelter Look-up'!$H$4,$V7-4,0))</f>
        <v/>
      </c>
      <c r="J7" s="205" t="str">
        <f ca="1">IF(ISERROR($V7),"",OFFSET('Smelter Look-up'!$I$4,$V7-4,0))</f>
        <v/>
      </c>
      <c r="K7" s="149"/>
      <c r="L7" s="149"/>
      <c r="M7" s="149"/>
      <c r="N7" s="149"/>
      <c r="O7" s="149"/>
      <c r="P7" s="207"/>
      <c r="Q7" s="150"/>
      <c r="R7" s="148" t="str">
        <f ca="1">IF(ISERROR($V7),"",OFFSET('Smelter Look-up'!$C$4,$V7-4,0)&amp;"")</f>
        <v/>
      </c>
      <c r="S7" s="154" t="str">
        <f t="shared" ca="1" si="0"/>
        <v/>
      </c>
      <c r="T7" s="154" t="str">
        <f ca="1">IF(B7="","",IF(ISERROR(MATCH($J7,SorP!$B$1:$B$6226,0)),"",INDIRECT("'SorP'!$A$"&amp;MATCH($S7&amp;$J7,SorP!C:C,0))))</f>
        <v/>
      </c>
      <c r="U7" s="167"/>
      <c r="V7" s="168" t="e">
        <f>IF(C7="",NA(),MATCH($B7&amp;$C7,'Smelter Look-up'!$J:$J,0))</f>
        <v>#N/A</v>
      </c>
      <c r="X7" s="169">
        <f t="shared" ca="1" si="1"/>
        <v>0</v>
      </c>
      <c r="AB7" s="312" t="str">
        <f t="shared" si="2"/>
        <v/>
      </c>
      <c r="AC7" s="169" t="str">
        <f t="shared" si="3"/>
        <v/>
      </c>
      <c r="AD7" s="169" t="str">
        <f t="shared" si="4"/>
        <v/>
      </c>
    </row>
    <row r="8" spans="1:34" s="169" customFormat="1" ht="20">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IF(B8="","",IF(ISERROR(MATCH($J8,SorP!$B$1:$B$6226,0)),"",INDIRECT("'SorP'!$A$"&amp;MATCH($S8&amp;$J8,SorP!C:C,0))))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IF(B9="","",IF(ISERROR(MATCH($J9,SorP!$B$1:$B$6226,0)),"",INDIRECT("'SorP'!$A$"&amp;MATCH($S9&amp;$J9,SorP!C:C,0))))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IF(B10="","",IF(ISERROR(MATCH($J10,SorP!$B$1:$B$6226,0)),"",INDIRECT("'SorP'!$A$"&amp;MATCH($S10&amp;$J10,SorP!C:C,0))))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IF(B11="","",IF(ISERROR(MATCH($J11,SorP!$B$1:$B$6226,0)),"",INDIRECT("'SorP'!$A$"&amp;MATCH($S11&amp;$J11,SorP!C:C,0))))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IF(B12="","",IF(ISERROR(MATCH($J12,SorP!$B$1:$B$6226,0)),"",INDIRECT("'SorP'!$A$"&amp;MATCH($S12&amp;$J12,SorP!C:C,0))))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IF(B13="","",IF(ISERROR(MATCH($J13,SorP!$B$1:$B$6226,0)),"",INDIRECT("'SorP'!$A$"&amp;MATCH($S13&amp;$J13,SorP!C:C,0))))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0.5"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4"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oddFooter>&amp;L_x000D_&amp;1#&amp;"Calibri"&amp;10&amp;K000000 Internal</oddFoot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
      <c r="A2" s="57" t="s">
        <v>47</v>
      </c>
      <c r="B2" s="58" t="str">
        <f>IF(F114=1,"Click here to return to Smelter List","")</f>
        <v>Click here to return to Smelter List</v>
      </c>
      <c r="C2" s="110" t="str">
        <f>IF(F112=1,"Click here to return to Product List","")</f>
        <v/>
      </c>
      <c r="D2" s="132">
        <f ca="1">IF(H125=0,"0",H125)</f>
        <v>23</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41">
      <c r="A4" s="134" t="str">
        <f ca="1">Declaration!B8</f>
        <v>Company Name (*):</v>
      </c>
      <c r="B4" s="354">
        <f>Declaration!D8</f>
        <v>0</v>
      </c>
      <c r="C4" s="135" t="str">
        <f t="shared" ref="C4:C11" ca="1" si="0">IF(H4=1,J4,I4)</f>
        <v>Provide your company name on the Declaration tab cell D8</v>
      </c>
      <c r="D4" s="202" t="str">
        <f>IF(H4=1,"Click here to enter Company Name","")</f>
        <v>Click here to enter Company Name</v>
      </c>
      <c r="E4" s="16" t="s">
        <v>15</v>
      </c>
      <c r="F4" s="82">
        <v>1</v>
      </c>
      <c r="G4" s="61">
        <f t="shared" ref="G4:G11" si="1">IF(B4=0,1,0)</f>
        <v>1</v>
      </c>
      <c r="H4" s="62">
        <f t="shared" ref="H4:H17" si="2">F4*G4</f>
        <v>1</v>
      </c>
      <c r="I4" s="130" t="str">
        <f ca="1">OFFSET(L!$C$1,MATCH("Checker"&amp;"Comp",L!$A:$A,0)-1,SL,,)</f>
        <v>Complete</v>
      </c>
      <c r="J4" s="356" t="str">
        <f ca="1">OFFSET(L!$C$1,MATCH("Checker"&amp;ADDRESS(ROW(),COLUMN(),4),L!$A:$A,0)-1,SL,,)</f>
        <v>Provide your company name on the Declaration tab cell D8</v>
      </c>
    </row>
    <row r="5" spans="1:10" ht="41">
      <c r="A5" s="134" t="str">
        <f ca="1">Declaration!B9</f>
        <v>Declaration Scope or Class (*):</v>
      </c>
      <c r="B5" s="354">
        <f>Declaration!D9</f>
        <v>0</v>
      </c>
      <c r="C5" s="135" t="str">
        <f t="shared" ca="1" si="0"/>
        <v>Select the scope of declaration on the Declaration tab cell D9</v>
      </c>
      <c r="D5" s="84" t="str">
        <f>IF(H5=1,"Click here to enter Declaration Scope","")</f>
        <v>Click here to enter Declaration Scope</v>
      </c>
      <c r="E5" s="16" t="s">
        <v>15</v>
      </c>
      <c r="F5" s="82">
        <v>1</v>
      </c>
      <c r="G5" s="61">
        <f t="shared" si="1"/>
        <v>1</v>
      </c>
      <c r="H5" s="62">
        <f t="shared" si="2"/>
        <v>1</v>
      </c>
      <c r="I5" s="130" t="str">
        <f ca="1">OFFSET(L!$C$1,MATCH("Checker"&amp;"Comp",L!$A:$A,0)-1,SL,,)</f>
        <v>Complete</v>
      </c>
      <c r="J5" s="131" t="str">
        <f ca="1">OFFSET(L!$C$1,MATCH("Checker"&amp;ADDRESS(ROW(),COLUMN(),4),L!$A:$A,0)-1,SL,,)</f>
        <v>Select the scope of declaration on the Declaration tab cell D9</v>
      </c>
    </row>
    <row r="6" spans="1:10" ht="22"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2"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 customHeight="1">
      <c r="A8" s="79">
        <f>Declaration!B14</f>
        <v>0</v>
      </c>
      <c r="B8" s="78"/>
      <c r="C8" s="78"/>
      <c r="D8" s="84"/>
      <c r="E8" s="16"/>
      <c r="F8" s="82"/>
      <c r="G8" s="61"/>
      <c r="H8" s="62"/>
      <c r="I8" s="130"/>
    </row>
    <row r="9" spans="1:10" ht="41">
      <c r="A9" s="134" t="str">
        <f ca="1">Declaration!B19</f>
        <v>Contact Name (*):</v>
      </c>
      <c r="B9" s="354">
        <f>Declaration!D19</f>
        <v>0</v>
      </c>
      <c r="C9" s="135" t="str">
        <f t="shared" ca="1" si="0"/>
        <v xml:space="preserve">Provide contact name in Declaration tab cell D19 </v>
      </c>
      <c r="D9" s="315" t="str">
        <f>IF(H9=1,"Click here to enter Contact Name","")</f>
        <v>Click here to enter Contact Name</v>
      </c>
      <c r="E9" s="16" t="s">
        <v>15</v>
      </c>
      <c r="F9" s="82">
        <v>1</v>
      </c>
      <c r="G9" s="61">
        <f t="shared" si="1"/>
        <v>1</v>
      </c>
      <c r="H9" s="62">
        <f t="shared" si="2"/>
        <v>1</v>
      </c>
      <c r="I9" s="130" t="str">
        <f ca="1">OFFSET(L!$C$1,MATCH("Checker"&amp;"Comp",L!$A:$A,0)-1,SL,,)</f>
        <v>Complete</v>
      </c>
      <c r="J9" s="15" t="str">
        <f ca="1">OFFSET(L!$C$1,MATCH("Checker"&amp;ADDRESS(ROW(),COLUMN(),4),L!$A:$A,0)-1,SL,,)</f>
        <v xml:space="preserve">Provide contact name in Declaration tab cell D19 </v>
      </c>
    </row>
    <row r="10" spans="1:10" ht="41">
      <c r="A10" s="134" t="str">
        <f ca="1">Declaration!B20</f>
        <v>Email – Contact (*):</v>
      </c>
      <c r="B10" s="355">
        <f>Declaration!D20</f>
        <v>0</v>
      </c>
      <c r="C10" s="135" t="str">
        <f t="shared" ca="1" si="0"/>
        <v>Provide a valid email for contact in Declaration tab cell D20</v>
      </c>
      <c r="D10" s="314" t="str">
        <f>IF(H10=1,"Click here to enter Email-Contact","")</f>
        <v>Click here to enter Email-Contact</v>
      </c>
      <c r="E10" s="16" t="s">
        <v>15</v>
      </c>
      <c r="F10" s="82">
        <v>1</v>
      </c>
      <c r="G10" s="61">
        <f>IF(ISNUMBER(SEARCH("@",B10)),0,1)</f>
        <v>1</v>
      </c>
      <c r="H10" s="62">
        <f t="shared" si="2"/>
        <v>1</v>
      </c>
      <c r="I10" s="130" t="str">
        <f ca="1">OFFSET(L!$C$1,MATCH("Checker"&amp;"Comp",L!$A:$A,0)-1,SL,,)</f>
        <v>Complete</v>
      </c>
      <c r="J10" s="15" t="str">
        <f ca="1">OFFSET(L!$C$1,MATCH("Checker"&amp;ADDRESS(ROW(),COLUMN(),4),L!$A:$A,0)-1,SL,,)</f>
        <v>Provide a valid email for contact in Declaration tab cell D20</v>
      </c>
    </row>
    <row r="11" spans="1:10" ht="41">
      <c r="A11" s="134" t="str">
        <f ca="1">Declaration!B21</f>
        <v>Phone – Contact (*):</v>
      </c>
      <c r="B11" s="354">
        <f>Declaration!D21</f>
        <v>0</v>
      </c>
      <c r="C11" s="135" t="str">
        <f t="shared" ca="1" si="0"/>
        <v>Provide a phone number for contact in Declaration tab cell D21</v>
      </c>
      <c r="D11" s="314" t="str">
        <f>IF(H11=1,"Click here to enter Phone-Contact","")</f>
        <v>Click here to enter Phone-Contact</v>
      </c>
      <c r="E11" s="16" t="s">
        <v>15</v>
      </c>
      <c r="F11" s="82">
        <v>1</v>
      </c>
      <c r="G11" s="61">
        <f t="shared" si="1"/>
        <v>1</v>
      </c>
      <c r="H11" s="62">
        <f t="shared" si="2"/>
        <v>1</v>
      </c>
      <c r="I11" s="130" t="str">
        <f ca="1">OFFSET(L!$C$1,MATCH("Checker"&amp;"Comp",L!$A:$A,0)-1,SL,,)</f>
        <v>Complete</v>
      </c>
      <c r="J11" s="15" t="str">
        <f ca="1">OFFSET(L!$C$1,MATCH("Checker"&amp;ADDRESS(ROW(),COLUMN(),4),L!$A:$A,0)-1,SL,,)</f>
        <v>Provide a phone number for contact in Declaration tab cell D21</v>
      </c>
    </row>
    <row r="12" spans="1:10" ht="41">
      <c r="A12" s="134" t="str">
        <f ca="1">Declaration!B22</f>
        <v>Authorizer (*):</v>
      </c>
      <c r="B12" s="354">
        <f>Declaration!D22</f>
        <v>0</v>
      </c>
      <c r="C12" s="135" t="str">
        <f t="shared" ref="C12:C72" ca="1" si="3">IF(H12=1,J12,I12)</f>
        <v>Provide authorized company representative contact name in Declaration tab cell D22</v>
      </c>
      <c r="D12" s="314" t="str">
        <f>IF(H12=1,"Click here to enter an Authorized Company Representative's name","")</f>
        <v>Click here to enter an Authorized Company Representative's name</v>
      </c>
      <c r="E12" s="16" t="s">
        <v>15</v>
      </c>
      <c r="F12" s="82">
        <v>1</v>
      </c>
      <c r="G12" s="61">
        <f t="shared" ref="G12:G17" si="4">IF(B12=0,1,0)</f>
        <v>1</v>
      </c>
      <c r="H12" s="62">
        <f t="shared" si="2"/>
        <v>1</v>
      </c>
      <c r="I12" s="130" t="str">
        <f ca="1">OFFSET(L!$C$1,MATCH("Checker"&amp;"Comp",L!$A:$A,0)-1,SL,,)</f>
        <v>Complete</v>
      </c>
      <c r="J12" s="15" t="str">
        <f ca="1">OFFSET(L!$C$1,MATCH("Checker"&amp;ADDRESS(ROW(),COLUMN(),4),L!$A:$A,0)-1,SL,,)</f>
        <v>Provide authorized company representative contact name in Declaration tab cell D22</v>
      </c>
    </row>
    <row r="13" spans="1:10" ht="27.5">
      <c r="A13" s="79" t="str">
        <f ca="1">Declaration!B24</f>
        <v>Email - Authorizer (*):</v>
      </c>
      <c r="B13" s="80">
        <f>Declaration!D24</f>
        <v>0</v>
      </c>
      <c r="C13" s="78" t="str">
        <f t="shared" ca="1" si="3"/>
        <v>Provide an email for authorized company representative on Declaration tab cell D24</v>
      </c>
      <c r="D13" s="314" t="str">
        <f>IF(H13=1,"Click here to enter Representative's email","")</f>
        <v>Click here to enter Representative's email</v>
      </c>
      <c r="E13" s="16" t="s">
        <v>18957</v>
      </c>
      <c r="F13" s="82">
        <v>1</v>
      </c>
      <c r="G13" s="61">
        <f>IF(ISNUMBER(SEARCH("@",B13)),0,1)</f>
        <v>1</v>
      </c>
      <c r="H13" s="62">
        <f t="shared" si="2"/>
        <v>1</v>
      </c>
      <c r="I13" s="130" t="str">
        <f ca="1">OFFSET(L!$C$1,MATCH("Checker"&amp;"Comp",L!$A:$A,0)-1,SL,,)</f>
        <v>Complete</v>
      </c>
      <c r="J13" s="357" t="str">
        <f ca="1">OFFSET(L!$C$1,MATCH("Checker"&amp;ADDRESS(ROW(),COLUMN(),4),L!$A:$A,0)-1,SL,,)</f>
        <v>Provide an email for authorized company representative on Declaration tab cell D24</v>
      </c>
    </row>
    <row r="14" spans="1:10" ht="22" customHeight="1">
      <c r="A14" s="79"/>
      <c r="B14" s="78"/>
      <c r="C14" s="78"/>
      <c r="D14" s="84"/>
      <c r="E14" s="16" t="s">
        <v>15</v>
      </c>
      <c r="F14" s="82"/>
      <c r="G14" s="61"/>
      <c r="H14" s="62">
        <f>F14*G14</f>
        <v>0</v>
      </c>
      <c r="I14" s="130"/>
    </row>
    <row r="15" spans="1:10" ht="41">
      <c r="A15" s="79" t="str">
        <f ca="1">Declaration!B26</f>
        <v>Effective Date (*):</v>
      </c>
      <c r="B15" s="80">
        <f>Declaration!D26</f>
        <v>0</v>
      </c>
      <c r="C15" s="78" t="str">
        <f t="shared" ca="1" si="3"/>
        <v>Provide date the form was completed on Declaration tab cell D26</v>
      </c>
      <c r="D15" s="314" t="str">
        <f>IF(H15=1,"Click here to enter Date of Completion","")</f>
        <v>Click here to enter Date of Completion</v>
      </c>
      <c r="E15" s="16" t="s">
        <v>15</v>
      </c>
      <c r="F15" s="82">
        <v>1</v>
      </c>
      <c r="G15" s="61">
        <f t="shared" si="4"/>
        <v>1</v>
      </c>
      <c r="H15" s="62">
        <f t="shared" si="2"/>
        <v>1</v>
      </c>
      <c r="I15" s="130" t="str">
        <f ca="1">OFFSET(L!$C$1,MATCH("Checker"&amp;"Comp",L!$A:$A,0)-1,SL,,)</f>
        <v>Complete</v>
      </c>
      <c r="J15" s="15" t="str">
        <f ca="1">OFFSET(L!$C$1,MATCH("Checker"&amp;ADDRESS(ROW(),COLUMN(),4),L!$A:$A,0)-1,SL,,)</f>
        <v>Provide date the form was completed on Declaration tab cell D26</v>
      </c>
    </row>
    <row r="16" spans="1:10" ht="2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 customHeight="1">
      <c r="A17" s="79" t="str">
        <f>Declaration!B30</f>
        <v>Cobalt(*)</v>
      </c>
      <c r="B17" s="78">
        <f>Declaration!D30</f>
        <v>0</v>
      </c>
      <c r="C17" s="78" t="str">
        <f t="shared" ca="1" si="3"/>
        <v>Declare if specified mineral is intentionally added to your products on Declaration tab cell D30</v>
      </c>
      <c r="D17" s="314" t="str">
        <f>IF(H17=1,"Click here to answer question 1 for specified mineral","")</f>
        <v>Click here to answer question 1 for specified mineral</v>
      </c>
      <c r="E17" s="16" t="s">
        <v>18</v>
      </c>
      <c r="F17" s="321">
        <f>IF(A17="",0,1)</f>
        <v>1</v>
      </c>
      <c r="G17" s="61">
        <f t="shared" si="4"/>
        <v>1</v>
      </c>
      <c r="H17" s="62">
        <f t="shared" si="2"/>
        <v>1</v>
      </c>
      <c r="I17" s="130" t="str">
        <f ca="1">OFFSET(L!$C$1,MATCH("Checker"&amp;"Comp",L!$A:$A,0)-1,SL,,)</f>
        <v>Complete</v>
      </c>
      <c r="J17" s="131" t="str">
        <f ca="1">OFFSET(L!$C$1,MATCH("Checker"&amp;ADDRESS(ROW(),COLUMN(),4),L!$A:$A,0)-1,SL,,)</f>
        <v>Declare if specified mineral is intentionally added to your products on Declaration tab cell D30</v>
      </c>
    </row>
    <row r="18" spans="1:10" ht="25" customHeight="1">
      <c r="A18" s="79" t="str">
        <f>Declaration!B31</f>
        <v/>
      </c>
      <c r="B18" s="78">
        <f>Declaration!D31</f>
        <v>0</v>
      </c>
      <c r="C18" s="78" t="str">
        <f t="shared" ca="1" si="3"/>
        <v>Complete</v>
      </c>
      <c r="D18" s="314" t="str">
        <f>IF(H18=1,"Click here to answer question 1 for specified mineral","")</f>
        <v/>
      </c>
      <c r="E18" s="16" t="s">
        <v>15</v>
      </c>
      <c r="F18" s="321">
        <f t="shared" ref="F18:F22" si="5">IF(A18="",0,1)</f>
        <v>0</v>
      </c>
      <c r="G18" s="61">
        <f t="shared" ref="G18:G22" si="6">IF(B18=0,1,0)</f>
        <v>1</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 customHeight="1">
      <c r="A19" s="79" t="str">
        <f>Declaration!B32</f>
        <v/>
      </c>
      <c r="B19" s="78">
        <f>Declaration!D32</f>
        <v>0</v>
      </c>
      <c r="C19" s="78" t="str">
        <f t="shared" ca="1" si="3"/>
        <v>Complete</v>
      </c>
      <c r="D19" s="314" t="str">
        <f t="shared" ref="D19:D22" si="8">IF(H19=1,"Click here to answer question 1 for specified mineral","")</f>
        <v/>
      </c>
      <c r="E19" s="16" t="s">
        <v>15</v>
      </c>
      <c r="F19" s="321">
        <f t="shared" si="5"/>
        <v>0</v>
      </c>
      <c r="G19" s="61">
        <f t="shared" si="6"/>
        <v>1</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 customHeight="1">
      <c r="A20" s="79" t="str">
        <f>Declaration!B33</f>
        <v/>
      </c>
      <c r="B20" s="78">
        <f>Declaration!D33</f>
        <v>0</v>
      </c>
      <c r="C20" s="78" t="str">
        <f t="shared" ca="1" si="3"/>
        <v>Complete</v>
      </c>
      <c r="D20" s="314" t="str">
        <f t="shared" si="8"/>
        <v/>
      </c>
      <c r="E20" s="16" t="s">
        <v>15</v>
      </c>
      <c r="F20" s="321">
        <f t="shared" si="5"/>
        <v>0</v>
      </c>
      <c r="G20" s="61">
        <f t="shared" si="6"/>
        <v>1</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 customHeight="1">
      <c r="A21" s="79" t="str">
        <f>Declaration!B34</f>
        <v/>
      </c>
      <c r="B21" s="78">
        <f>Declaration!D34</f>
        <v>0</v>
      </c>
      <c r="C21" s="78" t="str">
        <f t="shared" ca="1" si="3"/>
        <v>Complete</v>
      </c>
      <c r="D21" s="314" t="str">
        <f t="shared" si="8"/>
        <v/>
      </c>
      <c r="E21" s="16"/>
      <c r="F21" s="321">
        <f t="shared" si="5"/>
        <v>0</v>
      </c>
      <c r="G21" s="61">
        <f t="shared" si="6"/>
        <v>1</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 customHeight="1">
      <c r="A22" s="79" t="str">
        <f>Declaration!B35</f>
        <v/>
      </c>
      <c r="B22" s="78">
        <f>Declaration!D35</f>
        <v>0</v>
      </c>
      <c r="C22" s="78" t="str">
        <f t="shared" ca="1" si="3"/>
        <v>Complete</v>
      </c>
      <c r="D22" s="314" t="str">
        <f t="shared" si="8"/>
        <v/>
      </c>
      <c r="E22" s="16"/>
      <c r="F22" s="321">
        <f t="shared" si="5"/>
        <v>0</v>
      </c>
      <c r="G22" s="61">
        <f t="shared" si="6"/>
        <v>1</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 hidden="1" customHeight="1">
      <c r="A23" s="79" t="str">
        <f>Declaration!B36</f>
        <v/>
      </c>
      <c r="B23" s="78">
        <f>Declaration!D36</f>
        <v>0</v>
      </c>
      <c r="C23" s="78">
        <f t="shared" si="3"/>
        <v>0</v>
      </c>
      <c r="D23" s="84"/>
      <c r="E23" s="16"/>
      <c r="F23" s="321"/>
      <c r="G23" s="61"/>
      <c r="H23" s="62"/>
      <c r="I23" s="130"/>
      <c r="J23" s="131"/>
    </row>
    <row r="24" spans="1:10" ht="22" hidden="1" customHeight="1">
      <c r="A24" s="79" t="str">
        <f>Declaration!B37</f>
        <v/>
      </c>
      <c r="B24" s="78">
        <f>Declaration!D37</f>
        <v>0</v>
      </c>
      <c r="C24" s="78">
        <f t="shared" si="3"/>
        <v>0</v>
      </c>
      <c r="D24" s="84"/>
      <c r="E24" s="16"/>
      <c r="F24" s="321"/>
      <c r="G24" s="61"/>
      <c r="H24" s="62"/>
      <c r="I24" s="130"/>
      <c r="J24" s="131"/>
    </row>
    <row r="25" spans="1:10" ht="22" hidden="1" customHeight="1">
      <c r="A25" s="79" t="str">
        <f>Declaration!B38</f>
        <v/>
      </c>
      <c r="B25" s="78">
        <f>Declaration!D38</f>
        <v>0</v>
      </c>
      <c r="C25" s="78">
        <f t="shared" si="3"/>
        <v>0</v>
      </c>
      <c r="D25" s="84"/>
      <c r="E25" s="16"/>
      <c r="F25" s="321"/>
      <c r="G25" s="61"/>
      <c r="H25" s="62"/>
      <c r="I25" s="130"/>
      <c r="J25" s="131"/>
    </row>
    <row r="26" spans="1:10" ht="22" hidden="1" customHeight="1">
      <c r="A26" s="79" t="str">
        <f>Declaration!B39</f>
        <v/>
      </c>
      <c r="B26" s="78">
        <f>Declaration!D39</f>
        <v>0</v>
      </c>
      <c r="C26" s="78">
        <f t="shared" si="3"/>
        <v>0</v>
      </c>
      <c r="D26" s="84"/>
      <c r="E26" s="16"/>
      <c r="F26" s="321"/>
      <c r="G26" s="61"/>
      <c r="H26" s="62"/>
      <c r="I26" s="130"/>
      <c r="J26" s="131"/>
    </row>
    <row r="27" spans="1:10" ht="25" customHeight="1">
      <c r="A27" s="78" t="str">
        <f ca="1">Declaration!B41</f>
        <v>2) Does any of the specified mineral/metal remain in the product(s)? (*)</v>
      </c>
      <c r="B27" s="81"/>
      <c r="C27" s="81"/>
      <c r="D27" s="85"/>
      <c r="E27" s="16" t="s">
        <v>15</v>
      </c>
      <c r="F27" s="82"/>
      <c r="J27" s="131"/>
    </row>
    <row r="28" spans="1:10" ht="41">
      <c r="A28" s="79" t="str">
        <f>Declaration!B42</f>
        <v>Cobalt(*)</v>
      </c>
      <c r="B28" s="78">
        <f>Declaration!D42</f>
        <v>0</v>
      </c>
      <c r="C28" s="135" t="str">
        <f t="shared" ref="C28:C37" ca="1" si="9">IF(H28=1,J28,I28)</f>
        <v>Declare if specified mineral is necessary to the production of your products and contained within the finished products declared in Declaration tab cell D42</v>
      </c>
      <c r="D28" s="314" t="str">
        <f>IF(H28=1,"Click here to answer question 2 for specified mineral","")</f>
        <v>Click here to answer question 2 for specified mineral</v>
      </c>
      <c r="E28" s="16" t="s">
        <v>15</v>
      </c>
      <c r="F28" s="83">
        <f>IF(OR(A17="",B17="No",B17="Unknown",B17="Not declaring"),0,1)</f>
        <v>1</v>
      </c>
      <c r="G28" s="61">
        <f>IF(B28=0,1,0)</f>
        <v>1</v>
      </c>
      <c r="H28" s="62">
        <f>F28*G28</f>
        <v>1</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79" t="str">
        <f>Declaration!B43</f>
        <v/>
      </c>
      <c r="B29" s="78">
        <f>Declaration!D43</f>
        <v>0</v>
      </c>
      <c r="C29" s="135" t="str">
        <f t="shared" ca="1" si="9"/>
        <v>Complete</v>
      </c>
      <c r="D29" s="314" t="str">
        <f t="shared" ref="D29:D33" si="10">IF(H29=1,"Click here to answer question 2 for specified mineral","")</f>
        <v/>
      </c>
      <c r="E29" s="16" t="s">
        <v>15</v>
      </c>
      <c r="F29" s="83">
        <f t="shared" ref="F29:F33" si="11">IF(OR(A18="",B18="No",B18="Unknown",B18="Not declaring"),0,1)</f>
        <v>0</v>
      </c>
      <c r="G29" s="61">
        <f t="shared" ref="G29:G33" si="12">IF(B29=0,1,0)</f>
        <v>1</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40.5">
      <c r="A30" s="79" t="str">
        <f>Declaration!B44</f>
        <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40.5">
      <c r="A31" s="79" t="str">
        <f>Declaration!B45</f>
        <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40.5">
      <c r="A32" s="79" t="str">
        <f>Declaration!B46</f>
        <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40.5">
      <c r="A33" s="79" t="str">
        <f>Declaration!B47</f>
        <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79" t="str">
        <f>Declaration!B48</f>
        <v/>
      </c>
      <c r="B34" s="78">
        <f>Declaration!D48</f>
        <v>0</v>
      </c>
      <c r="C34" s="135">
        <f t="shared" si="9"/>
        <v>0</v>
      </c>
      <c r="D34" s="227"/>
      <c r="E34" s="16"/>
      <c r="F34" s="83"/>
      <c r="G34" s="61"/>
      <c r="H34" s="62"/>
      <c r="I34" s="130"/>
    </row>
    <row r="35" spans="1:10" ht="22" hidden="1" customHeight="1">
      <c r="A35" s="79" t="str">
        <f>Declaration!B49</f>
        <v/>
      </c>
      <c r="B35" s="78">
        <f>Declaration!D49</f>
        <v>0</v>
      </c>
      <c r="C35" s="135">
        <f t="shared" si="9"/>
        <v>0</v>
      </c>
      <c r="D35" s="227"/>
      <c r="E35" s="16"/>
      <c r="F35" s="83"/>
      <c r="G35" s="61"/>
      <c r="H35" s="62"/>
      <c r="I35" s="130"/>
    </row>
    <row r="36" spans="1:10" ht="22" hidden="1" customHeight="1">
      <c r="A36" s="79" t="str">
        <f>Declaration!B50</f>
        <v/>
      </c>
      <c r="B36" s="78">
        <f>Declaration!D50</f>
        <v>0</v>
      </c>
      <c r="C36" s="135">
        <f t="shared" si="9"/>
        <v>0</v>
      </c>
      <c r="D36" s="227"/>
      <c r="E36" s="16"/>
      <c r="F36" s="83"/>
      <c r="G36" s="61"/>
      <c r="H36" s="62"/>
      <c r="I36" s="130"/>
    </row>
    <row r="37" spans="1:10" ht="22" hidden="1" customHeight="1">
      <c r="A37" s="79" t="str">
        <f>Declaration!B51</f>
        <v/>
      </c>
      <c r="B37" s="78">
        <f>Declaration!D51</f>
        <v>0</v>
      </c>
      <c r="C37" s="135">
        <f t="shared" si="9"/>
        <v>0</v>
      </c>
      <c r="D37" s="227"/>
      <c r="E37" s="16"/>
      <c r="F37" s="83"/>
      <c r="G37" s="61"/>
      <c r="H37" s="62"/>
      <c r="I37" s="130"/>
    </row>
    <row r="38" spans="1:10" ht="2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41">
      <c r="A39" s="79" t="str">
        <f>Declaration!B54</f>
        <v>Cobalt(*)</v>
      </c>
      <c r="B39" s="78">
        <f>Declaration!D54</f>
        <v>0</v>
      </c>
      <c r="C39" s="135" t="str">
        <f t="shared" ca="1" si="3"/>
        <v>Declare if specified mineral used within the scope of products declared within this survey response originated from a conflict-affected and high-risk area on the Declaration tab cell D54</v>
      </c>
      <c r="D39" s="316" t="str">
        <f>IF(H39=1,"Click here to answer question 3 for Specified mineral","")</f>
        <v>Click here to answer question 3 for Specified mineral</v>
      </c>
      <c r="E39" s="16" t="s">
        <v>15</v>
      </c>
      <c r="F39" s="83">
        <f>IF(OR(A17="",B17="No",B17="Unknown",B17="Not declaring",B28="No",B28="Unknown"),0,1)</f>
        <v>1</v>
      </c>
      <c r="G39" s="61">
        <f t="shared" ref="G39:G111" si="14">IF(B39=0,1,0)</f>
        <v>1</v>
      </c>
      <c r="H39" s="62">
        <f t="shared" ref="H39:H111" si="15">F39*G39</f>
        <v>1</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79" t="str">
        <f>Declaration!B55</f>
        <v/>
      </c>
      <c r="B40" s="78">
        <f>Declaration!D55</f>
        <v>0</v>
      </c>
      <c r="C40" s="135" t="str">
        <f t="shared" ca="1" si="3"/>
        <v>Complete</v>
      </c>
      <c r="D40" s="316" t="str">
        <f t="shared" ref="D40:D44" si="16">IF(H40=1,"Click here to answer question 3 for Specified mineral","")</f>
        <v/>
      </c>
      <c r="E40" s="16" t="s">
        <v>15</v>
      </c>
      <c r="F40" s="83">
        <f t="shared" ref="F40:F44" si="17">IF(OR(A18="",B18="No",B18="Unknown",B18="Not declaring",B29="No",B29="Unknown"),0,1)</f>
        <v>0</v>
      </c>
      <c r="G40" s="61">
        <f t="shared" ref="G40:G44" si="18">IF(B40=0,1,0)</f>
        <v>1</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40.5">
      <c r="A41" s="79" t="str">
        <f>Declaration!B56</f>
        <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40.5">
      <c r="A42" s="79" t="str">
        <f>Declaration!B57</f>
        <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40.5">
      <c r="A43" s="79" t="str">
        <f>Declaration!B58</f>
        <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40.5">
      <c r="A44" s="79" t="str">
        <f>Declaration!B59</f>
        <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79" t="str">
        <f>Declaration!B60</f>
        <v/>
      </c>
      <c r="B45" s="78">
        <f>Declaration!D60</f>
        <v>0</v>
      </c>
      <c r="C45" s="135">
        <f t="shared" si="3"/>
        <v>0</v>
      </c>
      <c r="D45" s="227"/>
      <c r="E45" s="16"/>
      <c r="F45" s="83"/>
      <c r="G45" s="61"/>
      <c r="H45" s="62"/>
      <c r="I45" s="130"/>
    </row>
    <row r="46" spans="1:10" ht="22" hidden="1" customHeight="1">
      <c r="A46" s="79" t="str">
        <f>Declaration!B61</f>
        <v/>
      </c>
      <c r="B46" s="78">
        <f>Declaration!D61</f>
        <v>0</v>
      </c>
      <c r="C46" s="135">
        <f t="shared" si="3"/>
        <v>0</v>
      </c>
      <c r="D46" s="227"/>
      <c r="E46" s="16"/>
      <c r="F46" s="83"/>
      <c r="G46" s="61"/>
      <c r="H46" s="62"/>
      <c r="I46" s="130"/>
    </row>
    <row r="47" spans="1:10" ht="22" hidden="1" customHeight="1">
      <c r="A47" s="79" t="str">
        <f>Declaration!B62</f>
        <v/>
      </c>
      <c r="B47" s="78">
        <f>Declaration!D62</f>
        <v>0</v>
      </c>
      <c r="C47" s="135">
        <f t="shared" si="3"/>
        <v>0</v>
      </c>
      <c r="D47" s="227"/>
      <c r="E47" s="16"/>
      <c r="F47" s="83"/>
      <c r="G47" s="61"/>
      <c r="H47" s="62"/>
      <c r="I47" s="130"/>
    </row>
    <row r="48" spans="1:10" ht="22" hidden="1" customHeight="1">
      <c r="A48" s="79" t="str">
        <f>Declaration!B63</f>
        <v/>
      </c>
      <c r="B48" s="78">
        <f>Declaration!D63</f>
        <v>0</v>
      </c>
      <c r="C48" s="135">
        <f t="shared" si="3"/>
        <v>0</v>
      </c>
      <c r="D48" s="86"/>
      <c r="E48" s="16" t="s">
        <v>15</v>
      </c>
      <c r="F48" s="83"/>
      <c r="G48" s="61"/>
      <c r="H48" s="62"/>
      <c r="I48" s="130"/>
    </row>
    <row r="49" spans="1:10" ht="2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f>Declaration!D66</f>
        <v>0</v>
      </c>
      <c r="C50" s="135" t="str">
        <f ca="1">IF(H50=1,J50,I50)</f>
        <v>Declare if specified mineral used within the scope of products declared within this survey response originated entirely from a recycled or scrap source on the Declaration tab cell D66</v>
      </c>
      <c r="D50" s="316" t="str">
        <f>IF(H50=1,"Click here to answer question 4 for specified mineral","")</f>
        <v>Click here to answer question 4 for specified mineral</v>
      </c>
      <c r="E50" s="16" t="s">
        <v>15</v>
      </c>
      <c r="F50" s="83">
        <f>F39</f>
        <v>1</v>
      </c>
      <c r="G50" s="61">
        <f>IF(B50=0,1,0)</f>
        <v>1</v>
      </c>
      <c r="H50" s="62">
        <f>F50*G50</f>
        <v>1</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
      </c>
      <c r="B51" s="78">
        <f>Declaration!D67</f>
        <v>0</v>
      </c>
      <c r="C51" s="135" t="str">
        <f t="shared" ref="C51:C59" ca="1" si="20">IF(H51=1,J51,I51)</f>
        <v>Complete</v>
      </c>
      <c r="D51" s="316" t="str">
        <f t="shared" ref="D51:D55" si="21">IF(H51=1,"Click here to answer question 4 for specified mineral","")</f>
        <v/>
      </c>
      <c r="E51" s="16"/>
      <c r="F51" s="83">
        <f t="shared" ref="F51:F55" si="22">F40</f>
        <v>0</v>
      </c>
      <c r="G51" s="61">
        <f t="shared" ref="G51:G55" si="23">IF(B51=0,1,0)</f>
        <v>1</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79" t="str">
        <f>Declaration!B72</f>
        <v/>
      </c>
      <c r="B56" s="78">
        <f>Declaration!D72</f>
        <v>0</v>
      </c>
      <c r="C56" s="135">
        <f t="shared" si="20"/>
        <v>0</v>
      </c>
      <c r="D56" s="191"/>
      <c r="E56" s="16"/>
      <c r="F56" s="83"/>
      <c r="G56" s="61"/>
      <c r="H56" s="62"/>
      <c r="I56" s="130"/>
      <c r="J56" s="131"/>
    </row>
    <row r="57" spans="1:10" ht="22" hidden="1" customHeight="1">
      <c r="A57" s="79" t="str">
        <f>Declaration!B73</f>
        <v/>
      </c>
      <c r="B57" s="78">
        <f>Declaration!D73</f>
        <v>0</v>
      </c>
      <c r="C57" s="135">
        <f t="shared" si="20"/>
        <v>0</v>
      </c>
      <c r="D57" s="86"/>
      <c r="E57" s="16" t="s">
        <v>15</v>
      </c>
      <c r="F57" s="83"/>
      <c r="G57" s="61"/>
      <c r="H57" s="62"/>
      <c r="I57" s="130"/>
      <c r="J57" s="131"/>
    </row>
    <row r="58" spans="1:10" ht="22" hidden="1" customHeight="1">
      <c r="A58" s="79" t="str">
        <f>Declaration!B74</f>
        <v/>
      </c>
      <c r="B58" s="78">
        <f>Declaration!D74</f>
        <v>0</v>
      </c>
      <c r="C58" s="135">
        <f t="shared" si="20"/>
        <v>0</v>
      </c>
      <c r="D58" s="86"/>
      <c r="E58" s="16" t="s">
        <v>15</v>
      </c>
      <c r="F58" s="83"/>
      <c r="G58" s="61"/>
      <c r="H58" s="62"/>
      <c r="I58" s="130"/>
      <c r="J58" s="131"/>
    </row>
    <row r="59" spans="1:10" ht="22" hidden="1" customHeight="1">
      <c r="A59" s="79" t="str">
        <f>Declaration!B75</f>
        <v/>
      </c>
      <c r="B59" s="78">
        <f>Declaration!D75</f>
        <v>0</v>
      </c>
      <c r="C59" s="135">
        <f t="shared" si="20"/>
        <v>0</v>
      </c>
      <c r="D59" s="86"/>
      <c r="E59" s="16" t="s">
        <v>15</v>
      </c>
      <c r="F59" s="83"/>
      <c r="G59" s="61"/>
      <c r="H59" s="62"/>
      <c r="I59" s="130"/>
      <c r="J59" s="131"/>
    </row>
    <row r="60" spans="1:10" ht="25" customHeight="1">
      <c r="A60" s="78" t="str">
        <f ca="1">Declaration!B77</f>
        <v>5) What percentage of relevant suppliers have provided a response to your supply chain survey?(*)</v>
      </c>
      <c r="B60" s="81"/>
      <c r="C60" s="81"/>
      <c r="D60" s="85"/>
      <c r="E60" s="16" t="s">
        <v>15</v>
      </c>
      <c r="F60" s="82"/>
    </row>
    <row r="61" spans="1:10" ht="27.5">
      <c r="A61" s="79" t="str">
        <f>Declaration!B78</f>
        <v>Cobalt(*)</v>
      </c>
      <c r="B61" s="78">
        <f>Declaration!D78</f>
        <v>0</v>
      </c>
      <c r="C61" s="135" t="str">
        <f t="shared" ca="1" si="3"/>
        <v>Provide % of completeness of supplier's smelter information on Declaration tab cell D78</v>
      </c>
      <c r="D61" s="317" t="str">
        <f>IF(H61=1,"Click here to answer question 5 for specified mineral","")</f>
        <v>Click here to answer question 5 for specified mineral</v>
      </c>
      <c r="E61" s="16" t="s">
        <v>18</v>
      </c>
      <c r="F61" s="83">
        <f>F50</f>
        <v>1</v>
      </c>
      <c r="G61" s="61">
        <f t="shared" si="14"/>
        <v>1</v>
      </c>
      <c r="H61" s="62">
        <f t="shared" si="15"/>
        <v>1</v>
      </c>
      <c r="I61" s="130" t="str">
        <f ca="1">OFFSET(L!$C$1,MATCH("Checker"&amp;"Comp",L!$A:$A,0)-1,SL,,)</f>
        <v>Complete</v>
      </c>
      <c r="J61" s="15" t="str">
        <f ca="1">OFFSET(L!$C$1,MATCH("Checker"&amp;ADDRESS(ROW(),COLUMN(),4),L!$A:$A,0)-1,SL,,)</f>
        <v>Provide % of completeness of supplier's smelter information on Declaration tab cell D78</v>
      </c>
    </row>
    <row r="62" spans="1:10" ht="27.5">
      <c r="A62" s="79" t="str">
        <f>Declaration!B79</f>
        <v/>
      </c>
      <c r="B62" s="78">
        <f>Declaration!D79</f>
        <v>0</v>
      </c>
      <c r="C62" s="135" t="str">
        <f t="shared" ca="1" si="3"/>
        <v>Complete</v>
      </c>
      <c r="D62" s="317" t="str">
        <f t="shared" ref="D62:D66" si="25">IF(H62=1,"Click here to answer question 5 for specified mineral","")</f>
        <v/>
      </c>
      <c r="E62" s="16" t="s">
        <v>18</v>
      </c>
      <c r="F62" s="83">
        <f t="shared" ref="F62:F66" si="26">F51</f>
        <v>0</v>
      </c>
      <c r="G62" s="61">
        <f t="shared" ref="G62:G66" si="27">IF(B62=0,1,0)</f>
        <v>1</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27">
      <c r="A63" s="79" t="str">
        <f>Declaration!B80</f>
        <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27">
      <c r="A64" s="79" t="str">
        <f>Declaration!B81</f>
        <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27">
      <c r="A65" s="79" t="str">
        <f>Declaration!B82</f>
        <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27">
      <c r="A66" s="79" t="str">
        <f>Declaration!B83</f>
        <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 hidden="1" customHeight="1">
      <c r="A67" s="79" t="str">
        <f>Declaration!B84</f>
        <v/>
      </c>
      <c r="B67" s="78">
        <f>Declaration!D84</f>
        <v>0</v>
      </c>
      <c r="C67" s="135">
        <f t="shared" si="3"/>
        <v>0</v>
      </c>
      <c r="D67" s="84"/>
      <c r="E67" s="16"/>
      <c r="F67" s="83"/>
      <c r="G67" s="61"/>
      <c r="H67" s="62"/>
      <c r="I67" s="130"/>
    </row>
    <row r="68" spans="1:10" ht="22" hidden="1" customHeight="1">
      <c r="A68" s="79" t="str">
        <f>Declaration!B85</f>
        <v/>
      </c>
      <c r="B68" s="78">
        <f>Declaration!D85</f>
        <v>0</v>
      </c>
      <c r="C68" s="135">
        <f t="shared" si="3"/>
        <v>0</v>
      </c>
      <c r="D68" s="84"/>
      <c r="E68" s="16"/>
      <c r="F68" s="83"/>
      <c r="G68" s="61"/>
      <c r="H68" s="62"/>
      <c r="I68" s="130"/>
    </row>
    <row r="69" spans="1:10" ht="22" hidden="1" customHeight="1">
      <c r="A69" s="79" t="str">
        <f>Declaration!B86</f>
        <v/>
      </c>
      <c r="B69" s="78">
        <f>Declaration!D86</f>
        <v>0</v>
      </c>
      <c r="C69" s="135">
        <f t="shared" si="3"/>
        <v>0</v>
      </c>
      <c r="D69" s="84"/>
      <c r="E69" s="16" t="s">
        <v>18</v>
      </c>
      <c r="F69" s="83"/>
      <c r="G69" s="61"/>
      <c r="H69" s="62"/>
      <c r="I69" s="130"/>
    </row>
    <row r="70" spans="1:10" ht="22" hidden="1" customHeight="1">
      <c r="A70" s="79" t="str">
        <f>Declaration!B87</f>
        <v/>
      </c>
      <c r="B70" s="78">
        <f>Declaration!D87</f>
        <v>0</v>
      </c>
      <c r="C70" s="135">
        <f t="shared" si="3"/>
        <v>0</v>
      </c>
      <c r="D70" s="84"/>
      <c r="E70" s="16" t="s">
        <v>18</v>
      </c>
      <c r="F70" s="83"/>
      <c r="G70" s="61"/>
      <c r="H70" s="62"/>
      <c r="I70" s="130"/>
    </row>
    <row r="71" spans="1:10" ht="25" customHeight="1">
      <c r="A71" s="78" t="str">
        <f ca="1">Declaration!B89</f>
        <v>6) Have you identified all of the smelters or processors supplying the specified minerals/metal to your supply chain?(*)</v>
      </c>
      <c r="B71" s="81"/>
      <c r="C71" s="81"/>
      <c r="D71" s="85"/>
      <c r="E71" s="16" t="s">
        <v>13</v>
      </c>
      <c r="F71" s="82"/>
    </row>
    <row r="72" spans="1:10" ht="54.5">
      <c r="A72" s="79" t="str">
        <f>Declaration!B90</f>
        <v>Cobalt(*)</v>
      </c>
      <c r="B72" s="78">
        <f>Declaration!D90</f>
        <v>0</v>
      </c>
      <c r="C72" s="135" t="str">
        <f t="shared" ca="1" si="3"/>
        <v>Declare if all smelter names have been provided in this survey response under the scope of products declared on the Declaration tab cell D90</v>
      </c>
      <c r="D72" s="317" t="str">
        <f>IF(H72=1,"Click here to answer question 6 for specified mineral","")</f>
        <v>Click here to answer question 6 for specified mineral</v>
      </c>
      <c r="E72" s="16" t="s">
        <v>13</v>
      </c>
      <c r="F72" s="83">
        <f>F61</f>
        <v>1</v>
      </c>
      <c r="G72" s="61">
        <f t="shared" ref="G72" si="29">IF(B72=0,1,0)</f>
        <v>1</v>
      </c>
      <c r="H72" s="62">
        <f t="shared" ref="H72" si="30">F72*G72</f>
        <v>1</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79" t="str">
        <f>Declaration!B91</f>
        <v/>
      </c>
      <c r="B73" s="78">
        <f>Declaration!D91</f>
        <v>0</v>
      </c>
      <c r="C73" s="135" t="str">
        <f t="shared" ref="C73:C81" ca="1" si="31">IF(H73=1,J73,I73)</f>
        <v>Complete</v>
      </c>
      <c r="D73" s="317" t="str">
        <f t="shared" ref="D73:D77" si="32">IF(H73=1,"Click here to answer question 6 for specified mineral","")</f>
        <v/>
      </c>
      <c r="E73" s="16" t="s">
        <v>13</v>
      </c>
      <c r="F73" s="83">
        <f t="shared" ref="F73:F77" si="33">F62</f>
        <v>0</v>
      </c>
      <c r="G73" s="61">
        <f t="shared" ref="G73:G77" si="34">IF(B73=0,1,0)</f>
        <v>1</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27">
      <c r="A74" s="79" t="str">
        <f>Declaration!B92</f>
        <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27">
      <c r="A75" s="79" t="str">
        <f>Declaration!B93</f>
        <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27">
      <c r="A76" s="79" t="str">
        <f>Declaration!B94</f>
        <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27">
      <c r="A77" s="79" t="str">
        <f>Declaration!B95</f>
        <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79" t="str">
        <f>Declaration!B96</f>
        <v/>
      </c>
      <c r="B78" s="78">
        <f>Declaration!D96</f>
        <v>0</v>
      </c>
      <c r="C78" s="135">
        <f t="shared" si="31"/>
        <v>0</v>
      </c>
      <c r="D78" s="86"/>
      <c r="E78" s="16"/>
      <c r="F78" s="83"/>
      <c r="G78" s="61"/>
      <c r="H78" s="62"/>
      <c r="I78" s="130"/>
    </row>
    <row r="79" spans="1:10" ht="22" hidden="1" customHeight="1">
      <c r="A79" s="79" t="str">
        <f>Declaration!B97</f>
        <v/>
      </c>
      <c r="B79" s="78">
        <f>Declaration!D97</f>
        <v>0</v>
      </c>
      <c r="C79" s="135">
        <f t="shared" si="31"/>
        <v>0</v>
      </c>
      <c r="D79" s="86"/>
      <c r="E79" s="16"/>
      <c r="F79" s="83"/>
      <c r="G79" s="61"/>
      <c r="H79" s="62"/>
      <c r="I79" s="130"/>
    </row>
    <row r="80" spans="1:10" ht="22" hidden="1" customHeight="1">
      <c r="A80" s="79" t="str">
        <f>Declaration!B98</f>
        <v/>
      </c>
      <c r="B80" s="78">
        <f>Declaration!D98</f>
        <v>0</v>
      </c>
      <c r="C80" s="135">
        <f t="shared" si="31"/>
        <v>0</v>
      </c>
      <c r="D80" s="86"/>
      <c r="E80" s="16" t="s">
        <v>13</v>
      </c>
      <c r="F80" s="83"/>
      <c r="G80" s="61"/>
      <c r="H80" s="62"/>
      <c r="I80" s="130"/>
    </row>
    <row r="81" spans="1:10" ht="22" hidden="1" customHeight="1">
      <c r="A81" s="79" t="str">
        <f>Declaration!B99</f>
        <v/>
      </c>
      <c r="B81" s="78">
        <f>Declaration!D99</f>
        <v>0</v>
      </c>
      <c r="C81" s="135">
        <f t="shared" si="31"/>
        <v>0</v>
      </c>
      <c r="D81" s="86"/>
      <c r="E81" s="16" t="s">
        <v>13</v>
      </c>
      <c r="F81" s="83"/>
      <c r="G81" s="61"/>
      <c r="H81" s="62"/>
      <c r="I81" s="130"/>
    </row>
    <row r="82" spans="1:10" ht="50.5" customHeight="1">
      <c r="A82" s="78" t="str">
        <f ca="1">Declaration!B101</f>
        <v>7) Has all applicable smelter or processor information received by your company been reported in this declaration?(*)</v>
      </c>
      <c r="B82" s="81"/>
      <c r="C82" s="81"/>
      <c r="D82" s="85"/>
      <c r="E82" s="16" t="s">
        <v>16</v>
      </c>
      <c r="F82" s="82"/>
    </row>
    <row r="83" spans="1:10" ht="41.5" customHeight="1">
      <c r="A83" s="79" t="str">
        <f>Declaration!B102</f>
        <v>Cobalt(*)</v>
      </c>
      <c r="B83" s="78">
        <f>Declaration!D102</f>
        <v>0</v>
      </c>
      <c r="C83" s="135" t="str">
        <f t="shared" ref="C83:C92" ca="1" si="36">IF(H83=1,J83,I83)</f>
        <v>Declare if all applicable specified mineral smelter information has been provided on Declaration tab cell D102</v>
      </c>
      <c r="D83" s="317" t="str">
        <f>IF(H83=1,"Click here to answer question 7 for specified mineral","")</f>
        <v>Click here to answer question 7 for specified mineral</v>
      </c>
      <c r="E83" s="16" t="s">
        <v>15</v>
      </c>
      <c r="F83" s="83">
        <f>F72</f>
        <v>1</v>
      </c>
      <c r="G83" s="61">
        <f t="shared" ref="G83" si="37">IF(B83=0,1,0)</f>
        <v>1</v>
      </c>
      <c r="H83" s="62">
        <f t="shared" ref="H83" si="38">F83*G83</f>
        <v>1</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79" t="str">
        <f>Declaration!B103</f>
        <v/>
      </c>
      <c r="B84" s="78">
        <f>Declaration!D103</f>
        <v>0</v>
      </c>
      <c r="C84" s="135" t="str">
        <f t="shared" ca="1" si="36"/>
        <v>Complete</v>
      </c>
      <c r="D84" s="317" t="str">
        <f t="shared" ref="D84:D88" si="39">IF(H84=1,"Click here to answer question 7 for specified mineral","")</f>
        <v/>
      </c>
      <c r="E84" s="16" t="s">
        <v>15</v>
      </c>
      <c r="F84" s="83">
        <f t="shared" ref="F84:F88" si="40">F73</f>
        <v>0</v>
      </c>
      <c r="G84" s="61">
        <f t="shared" ref="G84:G88" si="41">IF(B84=0,1,0)</f>
        <v>1</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79" t="str">
        <f>Declaration!B104</f>
        <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79" t="str">
        <f>Declaration!B105</f>
        <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79" t="str">
        <f>Declaration!B106</f>
        <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79" t="str">
        <f>Declaration!B107</f>
        <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79" t="str">
        <f>Declaration!B108</f>
        <v/>
      </c>
      <c r="B89" s="78">
        <f>Declaration!D108</f>
        <v>0</v>
      </c>
      <c r="C89" s="135">
        <f t="shared" si="36"/>
        <v>0</v>
      </c>
      <c r="D89" s="87"/>
      <c r="E89" s="16"/>
      <c r="F89" s="83"/>
      <c r="G89" s="61"/>
      <c r="H89" s="62"/>
      <c r="I89" s="130"/>
    </row>
    <row r="90" spans="1:10" ht="22" hidden="1" customHeight="1">
      <c r="A90" s="79" t="str">
        <f>Declaration!B109</f>
        <v/>
      </c>
      <c r="B90" s="78">
        <f>Declaration!D109</f>
        <v>0</v>
      </c>
      <c r="C90" s="135">
        <f t="shared" si="36"/>
        <v>0</v>
      </c>
      <c r="D90" s="87"/>
      <c r="E90" s="16"/>
      <c r="F90" s="83"/>
      <c r="G90" s="61"/>
      <c r="H90" s="62"/>
      <c r="I90" s="130"/>
    </row>
    <row r="91" spans="1:10" ht="22" hidden="1" customHeight="1">
      <c r="A91" s="79" t="str">
        <f>Declaration!B110</f>
        <v/>
      </c>
      <c r="B91" s="78">
        <f>Declaration!D110</f>
        <v>0</v>
      </c>
      <c r="C91" s="135">
        <f t="shared" si="36"/>
        <v>0</v>
      </c>
      <c r="D91" s="87"/>
      <c r="E91" s="16" t="s">
        <v>15</v>
      </c>
      <c r="F91" s="83"/>
      <c r="G91" s="61"/>
      <c r="H91" s="62"/>
      <c r="I91" s="130"/>
    </row>
    <row r="92" spans="1:10" ht="22" hidden="1" customHeight="1">
      <c r="A92" s="79" t="str">
        <f>Declaration!B111</f>
        <v/>
      </c>
      <c r="B92" s="78">
        <f>Declaration!D111</f>
        <v>0</v>
      </c>
      <c r="C92" s="135">
        <f t="shared" si="36"/>
        <v>0</v>
      </c>
      <c r="D92" s="87"/>
      <c r="E92" s="16" t="s">
        <v>15</v>
      </c>
      <c r="F92" s="83"/>
      <c r="G92" s="61"/>
      <c r="H92" s="62"/>
      <c r="I92" s="130"/>
    </row>
    <row r="93" spans="1:10" ht="22" customHeight="1">
      <c r="A93" s="305" t="str">
        <f ca="1">Declaration!B114</f>
        <v>Question</v>
      </c>
      <c r="B93" s="81"/>
      <c r="C93" s="81"/>
      <c r="D93" s="85"/>
      <c r="E93" s="16" t="s">
        <v>18</v>
      </c>
      <c r="F93" s="82"/>
      <c r="G93" s="82"/>
      <c r="H93" s="82"/>
    </row>
    <row r="94" spans="1:10" ht="41">
      <c r="A94" s="78" t="str">
        <f ca="1">Declaration!B115</f>
        <v>A. Have you established a responsible minerals sourcing policy?(*)</v>
      </c>
      <c r="B94" s="78">
        <f>Declaration!D115</f>
        <v>0</v>
      </c>
      <c r="C94" s="135" t="str">
        <f ca="1">IF(H94=1,J94,I94)</f>
        <v>Answer if your company has a responsible minerals sourcing policy on the Declaration tab cell D115</v>
      </c>
      <c r="D94" s="318" t="str">
        <f>IF(H94=1,"Click here to answer question (A)","")</f>
        <v>Click here to answer question (A)</v>
      </c>
      <c r="E94" s="16" t="s">
        <v>15</v>
      </c>
      <c r="F94" s="83">
        <f>IF(SUM(F$39:F$48)=0,0,1)</f>
        <v>1</v>
      </c>
      <c r="G94" s="61">
        <f t="shared" si="14"/>
        <v>1</v>
      </c>
      <c r="H94" s="62">
        <f t="shared" si="15"/>
        <v>1</v>
      </c>
      <c r="I94" s="130" t="str">
        <f ca="1">OFFSET(L!$C$1,MATCH("Checker"&amp;"Comp",L!$A:$A,0)-1,SL,,)</f>
        <v>Complete</v>
      </c>
      <c r="J94" s="15" t="str">
        <f ca="1">OFFSET(L!$C$1,MATCH("Checker"&amp;ADDRESS(ROW(),COLUMN(),4),L!$A:$A,0)-1,SL,,)</f>
        <v>Answer if your company has a responsible minerals sourcing policy on the Declaration tab cell D115</v>
      </c>
    </row>
    <row r="95" spans="1:10" ht="41">
      <c r="A95" s="78" t="str">
        <f ca="1">Declaration!B117</f>
        <v>B. Is your responsible minerals sourcing policy publicly available on your website? (Note – If yes, the user shall specify the URL in the comment field.) (*)</v>
      </c>
      <c r="B95" s="78">
        <f>Declaration!D117</f>
        <v>0</v>
      </c>
      <c r="C95" s="135" t="str">
        <f ca="1">IF(H95=1,J95,I95)</f>
        <v>Answer if your company has made your responsible minerals sourcing policy publically available on your website on the Declaration tab cell D117</v>
      </c>
      <c r="D95" s="319" t="str">
        <f>IF(H95=1,"Click here to answer question (B)","")</f>
        <v>Click here to answer question (B)</v>
      </c>
      <c r="E95" s="16" t="s">
        <v>15</v>
      </c>
      <c r="F95" s="83">
        <f t="shared" ref="F95:F111" si="43">F$94</f>
        <v>1</v>
      </c>
      <c r="G95" s="61">
        <f t="shared" si="14"/>
        <v>1</v>
      </c>
      <c r="H95" s="62">
        <f t="shared" si="15"/>
        <v>1</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8" t="s">
        <v>53</v>
      </c>
      <c r="B96" s="78">
        <f>Declaration!G117</f>
        <v>0</v>
      </c>
      <c r="C96" s="78" t="str">
        <f ca="1">IF(H96=1,J96,I96)</f>
        <v>Complete</v>
      </c>
      <c r="D96" s="320" t="str">
        <f>IF(H96=1,"Click here to answer question (C)","")</f>
        <v/>
      </c>
      <c r="E96" s="16" t="s">
        <v>15</v>
      </c>
      <c r="F96" s="83">
        <f>IF(AND(F95=1,B95="Yes"),1,0)</f>
        <v>0</v>
      </c>
      <c r="G96" s="61">
        <f>IF(LEN(B96)&gt;1,0,1)</f>
        <v>1</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f>Declaration!D120</f>
        <v>0</v>
      </c>
      <c r="C98" s="135" t="str">
        <f t="shared" ref="C98:C112" ca="1" si="44">IF(H98=1,J98,I98)</f>
        <v>Answer if you require your direct suppliers to source specified minerals from smelters whose due diligence practices have been validated by an independent third-party audit program, like the Responsible Minerals Assurance Process, on Declaration tab cell D120</v>
      </c>
      <c r="D98" s="319" t="str">
        <f>IF(H98=1,"Click here to answer question (C)","")</f>
        <v>Click here to answer question (C)</v>
      </c>
      <c r="E98" s="16"/>
      <c r="F98" s="83">
        <f>F39</f>
        <v>1</v>
      </c>
      <c r="G98" s="61">
        <f t="shared" si="14"/>
        <v>1</v>
      </c>
      <c r="H98" s="62">
        <f t="shared" si="15"/>
        <v>1</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
      </c>
      <c r="B99" s="78">
        <f>Declaration!D121</f>
        <v>0</v>
      </c>
      <c r="C99" s="135" t="str">
        <f t="shared" ca="1" si="44"/>
        <v>Complete</v>
      </c>
      <c r="D99" s="319" t="str">
        <f>IF(H99=1,"Click here to answer question (C)","")</f>
        <v/>
      </c>
      <c r="E99" s="16"/>
      <c r="F99" s="83">
        <f t="shared" ref="F99:F103" si="45">F40</f>
        <v>0</v>
      </c>
      <c r="G99" s="61">
        <f t="shared" si="14"/>
        <v>1</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8" t="str">
        <f>Declaration!B126</f>
        <v/>
      </c>
      <c r="B104" s="78">
        <f>Declaration!D126</f>
        <v>0</v>
      </c>
      <c r="C104" s="135">
        <f t="shared" si="44"/>
        <v>0</v>
      </c>
      <c r="D104" s="191"/>
      <c r="E104" s="16"/>
      <c r="F104" s="83"/>
      <c r="G104" s="61"/>
      <c r="H104" s="62"/>
      <c r="I104" s="130"/>
    </row>
    <row r="105" spans="1:10" ht="25" hidden="1" customHeight="1">
      <c r="A105" s="78" t="str">
        <f>Declaration!B127</f>
        <v/>
      </c>
      <c r="B105" s="78">
        <f>Declaration!D127</f>
        <v>0</v>
      </c>
      <c r="C105" s="135">
        <f t="shared" si="44"/>
        <v>0</v>
      </c>
      <c r="D105" s="191"/>
      <c r="E105" s="16"/>
      <c r="F105" s="83"/>
      <c r="G105" s="61"/>
      <c r="H105" s="62"/>
      <c r="I105" s="130"/>
    </row>
    <row r="106" spans="1:10" ht="25" hidden="1" customHeight="1">
      <c r="A106" s="78" t="str">
        <f>Declaration!B128</f>
        <v/>
      </c>
      <c r="B106" s="78">
        <f>Declaration!D128</f>
        <v>0</v>
      </c>
      <c r="C106" s="135">
        <f t="shared" si="44"/>
        <v>0</v>
      </c>
      <c r="D106" s="191"/>
      <c r="E106" s="16"/>
      <c r="F106" s="83"/>
      <c r="G106" s="61"/>
      <c r="H106" s="62"/>
      <c r="I106" s="130"/>
    </row>
    <row r="107" spans="1:10" ht="25" hidden="1" customHeight="1">
      <c r="A107" s="78" t="str">
        <f>Declaration!B129</f>
        <v/>
      </c>
      <c r="B107" s="78">
        <f>Declaration!D129</f>
        <v>0</v>
      </c>
      <c r="C107" s="135">
        <f t="shared" si="44"/>
        <v>0</v>
      </c>
      <c r="D107" s="191"/>
      <c r="E107" s="16"/>
      <c r="F107" s="83"/>
      <c r="G107" s="61"/>
      <c r="H107" s="62"/>
      <c r="I107" s="130"/>
    </row>
    <row r="108" spans="1:10" ht="41">
      <c r="A108" s="78" t="str">
        <f ca="1">Declaration!B131</f>
        <v>D. Have you implemented due diligence measures for responsible sourcing?(*)</v>
      </c>
      <c r="B108" s="78">
        <f>Declaration!D131</f>
        <v>0</v>
      </c>
      <c r="C108" s="135" t="str">
        <f t="shared" ca="1" si="44"/>
        <v>Answer if you have implemented due diligence measures for responsible sourcing on Declaration tab cell D131</v>
      </c>
      <c r="D108" s="319" t="str">
        <f>IF(H108=1,"Click here to answer question (D)","")</f>
        <v>Click here to answer question (D)</v>
      </c>
      <c r="E108" s="16" t="s">
        <v>15</v>
      </c>
      <c r="F108" s="83">
        <f t="shared" si="43"/>
        <v>1</v>
      </c>
      <c r="G108" s="61">
        <f t="shared" si="14"/>
        <v>1</v>
      </c>
      <c r="H108" s="62">
        <f t="shared" si="15"/>
        <v>1</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8" t="str">
        <f ca="1">Declaration!B133</f>
        <v>E. Does your company conduct supply chain survey(s) of your relevant supplier(s) on the specified minerals/metals?(*)</v>
      </c>
      <c r="B109" s="78">
        <f>Declaration!D133</f>
        <v>0</v>
      </c>
      <c r="C109" s="135" t="str">
        <f t="shared" ca="1" si="44"/>
        <v>Answer if you conduct specified mineral(s) supply chain surveys on the declaration tab cell D133</v>
      </c>
      <c r="D109" s="319" t="str">
        <f>IF(H109=1,"Click here to answer question (E)","")</f>
        <v>Click here to answer question (E)</v>
      </c>
      <c r="E109" s="16" t="s">
        <v>15</v>
      </c>
      <c r="F109" s="83">
        <f t="shared" si="43"/>
        <v>1</v>
      </c>
      <c r="G109" s="61">
        <f>IF(B109=0,1,0)</f>
        <v>1</v>
      </c>
      <c r="H109" s="62">
        <f t="shared" si="15"/>
        <v>1</v>
      </c>
      <c r="I109" s="130" t="str">
        <f ca="1">OFFSET(L!$C$1,MATCH("Checker"&amp;"Comp",L!$A:$A,0)-1,SL,,)</f>
        <v>Complete</v>
      </c>
      <c r="J109" s="15" t="str">
        <f ca="1">OFFSET(L!$C$1,MATCH("Checker"&amp;ADDRESS(ROW(),COLUMN(),4),L!$A:$A,0)-1,SL,,)</f>
        <v>Answer if you conduct specified mineral(s) supply chain surveys on the declaration tab cell D133</v>
      </c>
    </row>
    <row r="110" spans="1:10" ht="41">
      <c r="A110" s="78" t="str">
        <f ca="1">Declaration!B135</f>
        <v>F. Do you review due diligence information received from your suppliers against your company’s expectations? (*)</v>
      </c>
      <c r="B110" s="78">
        <f>Declaration!D135</f>
        <v>0</v>
      </c>
      <c r="C110" s="135" t="str">
        <f t="shared" ca="1" si="44"/>
        <v>Answer if you verify responses from your suppliers against your company's expectations on Declaration tab cell D135</v>
      </c>
      <c r="D110" s="319" t="str">
        <f>IF(H110=1,"Click here to answer question (F)","")</f>
        <v>Click here to answer question (F)</v>
      </c>
      <c r="E110" s="16" t="s">
        <v>15</v>
      </c>
      <c r="F110" s="83">
        <f t="shared" si="43"/>
        <v>1</v>
      </c>
      <c r="G110" s="61">
        <f>IF(B110=0,1,0)</f>
        <v>1</v>
      </c>
      <c r="H110" s="62">
        <f t="shared" si="15"/>
        <v>1</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8" t="str">
        <f ca="1">Declaration!B137</f>
        <v>G. Does your review process include corrective action management? (*)</v>
      </c>
      <c r="B111" s="78">
        <f>Declaration!D137</f>
        <v>0</v>
      </c>
      <c r="C111" s="135" t="str">
        <f t="shared" ca="1" si="44"/>
        <v>Answer if your verification process includes corrective action management on Declaration tab cell D137</v>
      </c>
      <c r="D111" s="319" t="str">
        <f>IF(H111=1,"Click here to answer question (G)","")</f>
        <v>Click here to answer question (G)</v>
      </c>
      <c r="E111" s="16" t="s">
        <v>15</v>
      </c>
      <c r="F111" s="83">
        <f t="shared" si="43"/>
        <v>1</v>
      </c>
      <c r="G111" s="61">
        <f t="shared" si="14"/>
        <v>1</v>
      </c>
      <c r="H111" s="62">
        <f t="shared" si="15"/>
        <v>1</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41">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79" t="s">
        <v>1115</v>
      </c>
      <c r="B113" s="78"/>
      <c r="C113" s="78"/>
      <c r="D113" s="191"/>
      <c r="E113" s="16"/>
      <c r="F113" s="83"/>
      <c r="G113" s="61"/>
      <c r="H113" s="62"/>
      <c r="I113" s="130"/>
    </row>
    <row r="114" spans="1:12" ht="41">
      <c r="A114" s="134" t="str">
        <f>Declaration!AA12</f>
        <v>Cobalt</v>
      </c>
      <c r="B114" s="78"/>
      <c r="C114" s="135" t="str">
        <f t="shared" ref="C114:C123" ca="1" si="49">IF(H114=1,J114,I114)</f>
        <v>Provide list of specified mineral smelters contributing material to supply chain on Smelter List tab</v>
      </c>
      <c r="D114" s="376" t="str">
        <f>IF(H114=0,"","Click here to provide smelter information")</f>
        <v>Click here to provide smelter information</v>
      </c>
      <c r="E114" s="16" t="s">
        <v>15</v>
      </c>
      <c r="F114" s="83">
        <f>F39</f>
        <v>1</v>
      </c>
      <c r="G114" s="61">
        <f>IF(AND(COUNTIF(SmelterIdetifiedForMetal,A114)&gt;0,COUNTIF('Smelter List'!AB$5:AB$2504,A114)&gt;0),0,1)</f>
        <v>1</v>
      </c>
      <c r="H114" s="62">
        <f>F114*G114</f>
        <v>1</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1</v>
      </c>
    </row>
    <row r="115" spans="1:12" ht="41.5" customHeight="1">
      <c r="A115" s="134" t="str">
        <f>Declaration!AA13</f>
        <v/>
      </c>
      <c r="B115" s="78"/>
      <c r="C115" s="135" t="str">
        <f t="shared" ca="1" si="49"/>
        <v>Complete</v>
      </c>
      <c r="D115" s="376" t="str">
        <f>IF(H115=0,"","Click here to provide smelter information")</f>
        <v/>
      </c>
      <c r="E115" s="16"/>
      <c r="F115" s="83">
        <f>F40</f>
        <v>0</v>
      </c>
      <c r="G115" s="61">
        <f>IF(AND(COUNTIF(SmelterIdetifiedForMetal,A115)&gt;0,COUNTIF('Smelter List'!AB$5:AB$2504,A115)&gt;0),0,1)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5" customHeight="1">
      <c r="A116" s="134" t="str">
        <f>Declaration!AA14</f>
        <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0</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5" customHeight="1">
      <c r="A117" s="134" t="str">
        <f>Declaration!AA15</f>
        <v/>
      </c>
      <c r="B117" s="78"/>
      <c r="C117" s="135" t="str">
        <f t="shared" ca="1" si="49"/>
        <v>Complete</v>
      </c>
      <c r="D117" s="376" t="str">
        <f t="shared" si="51"/>
        <v/>
      </c>
      <c r="E117" s="16"/>
      <c r="F117" s="83">
        <f t="shared" si="52"/>
        <v>0</v>
      </c>
      <c r="G117" s="61">
        <f>IF(AND(COUNTIF(SmelterIdetifiedForMetal,A117)&gt;0,COUNTIF('Smelter List'!AB$5:AB$2504,A117)&gt;0),0,1)</f>
        <v>0</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5" customHeight="1">
      <c r="A118" s="134" t="str">
        <f>Declaration!AA16</f>
        <v/>
      </c>
      <c r="B118" s="78"/>
      <c r="C118" s="135" t="str">
        <f t="shared" ca="1" si="49"/>
        <v>Complete</v>
      </c>
      <c r="D118" s="376" t="str">
        <f t="shared" si="51"/>
        <v/>
      </c>
      <c r="E118" s="16"/>
      <c r="F118" s="83">
        <f t="shared" si="52"/>
        <v>0</v>
      </c>
      <c r="G118" s="61">
        <f>IF(AND(COUNTIF(SmelterIdetifiedForMetal,A118)&gt;0,COUNTIF('Smelter List'!AB$5:AB$2504,A118)&gt;0),0,1)</f>
        <v>0</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5" customHeight="1">
      <c r="A119" s="134" t="str">
        <f>Declaration!AA17</f>
        <v/>
      </c>
      <c r="B119" s="78"/>
      <c r="C119" s="135" t="str">
        <f t="shared" ca="1" si="49"/>
        <v>Complete</v>
      </c>
      <c r="D119" s="376" t="str">
        <f t="shared" si="51"/>
        <v/>
      </c>
      <c r="E119" s="16"/>
      <c r="F119" s="83">
        <f t="shared" si="52"/>
        <v>0</v>
      </c>
      <c r="G119" s="61">
        <f>IF(AND(COUNTIF(SmelterIdetifiedForMetal,A119)&gt;0,COUNTIF('Smelter List'!AB$5:AB$2504,A119)&gt;0),0,1)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 hidden="1" customHeight="1">
      <c r="A120" s="134" t="str">
        <f>Declaration!AA18</f>
        <v/>
      </c>
      <c r="B120" s="78"/>
      <c r="C120" s="135">
        <f t="shared" si="49"/>
        <v>0</v>
      </c>
      <c r="D120" s="218"/>
      <c r="E120" s="16"/>
      <c r="F120" s="83"/>
      <c r="G120" s="61"/>
      <c r="H120" s="62"/>
      <c r="I120" s="130"/>
      <c r="K120" s="133"/>
    </row>
    <row r="121" spans="1:12" ht="25" hidden="1" customHeight="1">
      <c r="A121" s="134" t="str">
        <f>Declaration!AA19</f>
        <v/>
      </c>
      <c r="B121" s="78"/>
      <c r="C121" s="135">
        <f t="shared" si="49"/>
        <v>0</v>
      </c>
      <c r="D121" s="218"/>
      <c r="E121" s="16"/>
      <c r="F121" s="83"/>
      <c r="G121" s="61"/>
      <c r="H121" s="62"/>
      <c r="I121" s="130"/>
      <c r="K121" s="133"/>
    </row>
    <row r="122" spans="1:12" ht="25" hidden="1" customHeight="1">
      <c r="A122" s="134" t="str">
        <f>Declaration!AA20</f>
        <v/>
      </c>
      <c r="B122" s="78"/>
      <c r="C122" s="135">
        <f t="shared" si="49"/>
        <v>0</v>
      </c>
      <c r="D122" s="84"/>
      <c r="E122" s="16" t="s">
        <v>15</v>
      </c>
      <c r="F122" s="83"/>
      <c r="G122" s="61"/>
      <c r="H122" s="62"/>
      <c r="I122" s="130"/>
      <c r="K122" s="133"/>
    </row>
    <row r="123" spans="1:12" ht="25" hidden="1" customHeight="1">
      <c r="A123" s="134" t="str">
        <f>Declaration!AA21</f>
        <v/>
      </c>
      <c r="B123" s="78"/>
      <c r="C123" s="135">
        <f t="shared" si="49"/>
        <v>0</v>
      </c>
      <c r="D123" s="84"/>
      <c r="E123" s="16" t="s">
        <v>15</v>
      </c>
      <c r="F123" s="83"/>
      <c r="G123" s="61"/>
      <c r="H123" s="62"/>
      <c r="I123" s="130"/>
      <c r="K123" s="133"/>
    </row>
    <row r="124" spans="1:12" ht="2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23</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oddFooter>&amp;L_x000D_&amp;1#&amp;"Calibri"&amp;10&amp;K000000 Internal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4375" defaultRowHeight="13.5"/>
  <cols>
    <col min="1" max="1" width="17.23046875" style="344" customWidth="1"/>
    <col min="2" max="2" width="34.84375" style="344" customWidth="1"/>
    <col min="3" max="3" width="23.23046875" style="344" customWidth="1"/>
    <col min="4" max="5" width="15.4609375" style="344" customWidth="1"/>
    <col min="6" max="6" width="28.4609375" style="344" customWidth="1"/>
    <col min="7" max="7" width="27.23046875" style="344" customWidth="1"/>
    <col min="8" max="8" width="20.765625" style="344" customWidth="1"/>
    <col min="9" max="9" width="30.84375" style="344" customWidth="1"/>
    <col min="10" max="10" width="23.23046875" style="344" customWidth="1"/>
    <col min="11" max="11" width="39.765625" style="344" customWidth="1"/>
    <col min="12" max="12" width="47.765625" style="344" customWidth="1"/>
    <col min="13" max="13" width="36.23046875" style="344" customWidth="1"/>
    <col min="14" max="14" width="15.15234375" style="344" hidden="1" customWidth="1"/>
    <col min="15" max="15" width="18.765625" style="344" hidden="1" customWidth="1"/>
    <col min="16" max="16" width="14.15234375" style="344" hidden="1" customWidth="1"/>
    <col min="17" max="17" width="18.4609375" style="344" hidden="1" customWidth="1"/>
    <col min="18" max="18" width="17.765625" style="344" hidden="1" customWidth="1"/>
    <col min="19" max="19" width="22.4609375" style="344" hidden="1" customWidth="1"/>
    <col min="20" max="20" width="16.765625" style="344" customWidth="1"/>
    <col min="21" max="21" width="14" style="344" customWidth="1"/>
    <col min="22" max="22" width="15.4609375" style="344" customWidth="1"/>
    <col min="23" max="23" width="11" style="344" customWidth="1"/>
    <col min="24" max="26" width="10" style="344" customWidth="1"/>
  </cols>
  <sheetData>
    <row r="1" spans="1:19" ht="7.5" hidden="1" customHeight="1"/>
    <row r="2" spans="1:19" s="322" customFormat="1" ht="23">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4"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49999999999999"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49999999999999"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49999999999999"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49999999999999"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49999999999999"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49999999999999"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49999999999999"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49999999999999"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49999999999999"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49999999999999"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49999999999999"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49999999999999"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49999999999999"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49999999999999"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49999999999999"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49999999999999"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49999999999999"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49999999999999"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49999999999999"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49999999999999"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49999999999999"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49999999999999"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49999999999999"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49999999999999"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49999999999999"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49999999999999"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49999999999999"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49999999999999"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49999999999999"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49999999999999"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49999999999999"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49999999999999"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49999999999999"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49999999999999"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49999999999999"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49999999999999"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49999999999999"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49999999999999"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49999999999999"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49999999999999"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49999999999999"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49999999999999"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49999999999999"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49999999999999"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49999999999999"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49999999999999"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49999999999999"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49999999999999"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49999999999999"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49999999999999"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49999999999999"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49999999999999"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49999999999999"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49999999999999"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49999999999999"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49999999999999"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49999999999999"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49999999999999"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49999999999999"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49999999999999"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49999999999999"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49999999999999"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49999999999999"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49999999999999"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49999999999999"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49999999999999"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49999999999999"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49999999999999"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49999999999999"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49999999999999"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49999999999999"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49999999999999"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49999999999999"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49999999999999"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49999999999999"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49999999999999"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49999999999999"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49999999999999"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49999999999999"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49999999999999"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49999999999999"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49999999999999"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49999999999999"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49999999999999"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49999999999999"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49999999999999"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49999999999999"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49999999999999"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49999999999999"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49999999999999"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49999999999999"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49999999999999"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49999999999999"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49999999999999"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49999999999999"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49999999999999"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49999999999999"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49999999999999"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49999999999999"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49999999999999"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49999999999999"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49999999999999"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49999999999999"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49999999999999"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49999999999999"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49999999999999"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49999999999999"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49999999999999"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49999999999999"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49999999999999"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49999999999999"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49999999999999"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49999999999999"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49999999999999"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49999999999999"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49999999999999"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49999999999999"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49999999999999"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49999999999999"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49999999999999"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49999999999999"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49999999999999"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49999999999999"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49999999999999"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49999999999999"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49999999999999"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49999999999999"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49999999999999"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49999999999999"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49999999999999"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49999999999999"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49999999999999"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49999999999999"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49999999999999"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49999999999999"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49999999999999"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49999999999999"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49999999999999"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49999999999999"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49999999999999"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49999999999999"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49999999999999"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49999999999999"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49999999999999"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49999999999999"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49999999999999"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49999999999999"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49999999999999"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49999999999999"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49999999999999"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49999999999999"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49999999999999"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49999999999999"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49999999999999"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49999999999999"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49999999999999"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49999999999999"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49999999999999"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49999999999999"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49999999999999"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49999999999999"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49999999999999"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49999999999999"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49999999999999"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49999999999999"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49999999999999"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49999999999999"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49999999999999"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49999999999999"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49999999999999"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49999999999999"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49999999999999"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49999999999999"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49999999999999"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49999999999999"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49999999999999"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49999999999999"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49999999999999"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49999999999999"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49999999999999"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49999999999999"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49999999999999"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49999999999999"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49999999999999"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49999999999999"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49999999999999"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49999999999999"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49999999999999"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49999999999999"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49999999999999"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49999999999999"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49999999999999"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49999999999999"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49999999999999"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49999999999999"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49999999999999"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49999999999999"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49999999999999"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49999999999999"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49999999999999"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49999999999999"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49999999999999"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49999999999999"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49999999999999"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49999999999999"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49999999999999"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49999999999999"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49999999999999"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49999999999999"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49999999999999"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49999999999999"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49999999999999"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49999999999999"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49999999999999"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49999999999999"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49999999999999"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49999999999999"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49999999999999"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49999999999999"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49999999999999"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49999999999999"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49999999999999"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49999999999999"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49999999999999"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49999999999999"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49999999999999"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49999999999999"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49999999999999"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49999999999999"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49999999999999"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49999999999999"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49999999999999"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49999999999999"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49999999999999"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49999999999999"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49999999999999"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49999999999999"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49999999999999"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49999999999999"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49999999999999"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49999999999999"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49999999999999"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49999999999999"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49999999999999"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49999999999999"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49999999999999"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49999999999999"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49999999999999"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49999999999999"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49999999999999"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49999999999999"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49999999999999"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49999999999999"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49999999999999"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49999999999999"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49999999999999"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49999999999999"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49999999999999"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49999999999999"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49999999999999"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49999999999999"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49999999999999"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49999999999999"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49999999999999"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49999999999999"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49999999999999"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49999999999999"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49999999999999"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49999999999999"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49999999999999"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49999999999999"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49999999999999"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49999999999999"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49999999999999"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49999999999999"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49999999999999"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49999999999999"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49999999999999"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49999999999999"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49999999999999"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49999999999999"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49999999999999"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49999999999999"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49999999999999"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49999999999999"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49999999999999"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49999999999999"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49999999999999"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49999999999999"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49999999999999"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49999999999999"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49999999999999"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49999999999999"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49999999999999"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49999999999999"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49999999999999"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49999999999999"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49999999999999"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49999999999999"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49999999999999"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49999999999999"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49999999999999"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49999999999999"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49999999999999"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49999999999999"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49999999999999"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49999999999999"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49999999999999"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49999999999999"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49999999999999"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49999999999999"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49999999999999"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49999999999999"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49999999999999"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49999999999999"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49999999999999"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49999999999999"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49999999999999"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49999999999999"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49999999999999"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49999999999999"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49999999999999"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49999999999999"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49999999999999"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49999999999999"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49999999999999"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49999999999999"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49999999999999"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49999999999999"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49999999999999"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49999999999999"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49999999999999"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49999999999999"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49999999999999"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49999999999999"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49999999999999"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49999999999999"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49999999999999"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49999999999999"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49999999999999"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49999999999999"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49999999999999"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49999999999999"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49999999999999"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49999999999999"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49999999999999"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49999999999999"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49999999999999"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49999999999999"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49999999999999"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49999999999999"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49999999999999"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49999999999999"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49999999999999"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49999999999999"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49999999999999"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49999999999999"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49999999999999"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49999999999999"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49999999999999"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49999999999999"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49999999999999"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49999999999999"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49999999999999"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49999999999999"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49999999999999"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49999999999999"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49999999999999"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49999999999999"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49999999999999"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49999999999999"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49999999999999"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49999999999999"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49999999999999"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49999999999999"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49999999999999"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49999999999999"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49999999999999"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49999999999999"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49999999999999"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49999999999999"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49999999999999"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49999999999999"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49999999999999"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49999999999999"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49999999999999"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49999999999999"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49999999999999"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49999999999999"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49999999999999"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49999999999999"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49999999999999"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49999999999999"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49999999999999"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49999999999999"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49999999999999"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49999999999999"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49999999999999"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49999999999999"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49999999999999"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49999999999999"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49999999999999"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49999999999999"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49999999999999"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49999999999999"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49999999999999"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49999999999999"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49999999999999"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49999999999999"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49999999999999"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49999999999999"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49999999999999"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49999999999999"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49999999999999"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49999999999999"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49999999999999"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49999999999999"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49999999999999"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49999999999999"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49999999999999"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49999999999999"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49999999999999"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49999999999999"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49999999999999"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49999999999999"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49999999999999"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49999999999999"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49999999999999"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49999999999999"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49999999999999"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49999999999999"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49999999999999"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49999999999999"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49999999999999"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49999999999999"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49999999999999"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49999999999999"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49999999999999"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49999999999999"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49999999999999"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49999999999999"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49999999999999"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49999999999999"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49999999999999"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49999999999999"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49999999999999"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49999999999999"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49999999999999"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49999999999999"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49999999999999"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49999999999999"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49999999999999"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49999999999999"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49999999999999"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49999999999999"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49999999999999"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49999999999999"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49999999999999"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49999999999999"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49999999999999"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49999999999999"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49999999999999"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49999999999999"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49999999999999"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49999999999999"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49999999999999"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49999999999999"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49999999999999"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49999999999999"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49999999999999"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49999999999999"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49999999999999"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49999999999999"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49999999999999"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49999999999999"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49999999999999"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49999999999999"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49999999999999"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49999999999999"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49999999999999"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49999999999999"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49999999999999"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49999999999999"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49999999999999"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49999999999999"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49999999999999"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49999999999999"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49999999999999"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49999999999999"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49999999999999"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49999999999999"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49999999999999"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49999999999999"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49999999999999"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49999999999999"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49999999999999"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49999999999999"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49999999999999"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49999999999999"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49999999999999"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49999999999999"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49999999999999"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49999999999999"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49999999999999"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49999999999999"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49999999999999"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49999999999999"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49999999999999"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49999999999999"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49999999999999"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49999999999999"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49999999999999"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49999999999999"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49999999999999"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49999999999999"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49999999999999"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49999999999999"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49999999999999"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49999999999999"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49999999999999"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49999999999999"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49999999999999"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49999999999999"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49999999999999"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49999999999999"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49999999999999"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49999999999999"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49999999999999"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49999999999999"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49999999999999"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49999999999999"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49999999999999"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49999999999999"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49999999999999"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49999999999999"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49999999999999"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49999999999999"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49999999999999"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49999999999999"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49999999999999"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49999999999999"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49999999999999"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49999999999999"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49999999999999"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49999999999999"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49999999999999"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49999999999999"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49999999999999"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49999999999999"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49999999999999"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49999999999999"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49999999999999"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49999999999999"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49999999999999"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49999999999999"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49999999999999"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49999999999999"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49999999999999"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49999999999999"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49999999999999"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49999999999999"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49999999999999"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49999999999999"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49999999999999"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49999999999999"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49999999999999"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49999999999999"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49999999999999"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49999999999999"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49999999999999"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49999999999999"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49999999999999"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49999999999999"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49999999999999"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49999999999999"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49999999999999"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49999999999999"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49999999999999"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49999999999999"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49999999999999"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49999999999999"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49999999999999"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49999999999999"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49999999999999"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49999999999999"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49999999999999"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49999999999999"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49999999999999"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49999999999999"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49999999999999"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49999999999999"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49999999999999"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49999999999999"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49999999999999"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49999999999999"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49999999999999"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49999999999999"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49999999999999"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49999999999999"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49999999999999"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49999999999999"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49999999999999"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49999999999999"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49999999999999"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49999999999999"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49999999999999"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49999999999999"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49999999999999"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49999999999999"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49999999999999"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49999999999999"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49999999999999"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49999999999999"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49999999999999"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49999999999999"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49999999999999"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49999999999999"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49999999999999"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49999999999999"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49999999999999"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49999999999999"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49999999999999"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49999999999999"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49999999999999"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49999999999999"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49999999999999"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49999999999999"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49999999999999"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49999999999999"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49999999999999"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49999999999999"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49999999999999"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49999999999999"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49999999999999"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49999999999999"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49999999999999"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49999999999999"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49999999999999"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49999999999999"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49999999999999"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49999999999999"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49999999999999"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49999999999999"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49999999999999"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49999999999999"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49999999999999"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49999999999999"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49999999999999"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49999999999999"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49999999999999"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49999999999999"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49999999999999"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49999999999999"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49999999999999"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49999999999999"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49999999999999"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49999999999999"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49999999999999"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49999999999999"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49999999999999"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49999999999999"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49999999999999"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49999999999999"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49999999999999"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49999999999999"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49999999999999"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49999999999999"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49999999999999"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49999999999999"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49999999999999"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49999999999999"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49999999999999"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49999999999999"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49999999999999"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49999999999999"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49999999999999"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49999999999999"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49999999999999"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49999999999999"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49999999999999"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49999999999999"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49999999999999"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49999999999999"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49999999999999"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49999999999999"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49999999999999"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49999999999999"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49999999999999"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49999999999999"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49999999999999"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49999999999999"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49999999999999"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49999999999999"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49999999999999"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49999999999999"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49999999999999"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49999999999999"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49999999999999"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49999999999999"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49999999999999"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49999999999999"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49999999999999"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49999999999999"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49999999999999"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49999999999999"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49999999999999"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49999999999999"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49999999999999"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49999999999999"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49999999999999"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49999999999999"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49999999999999"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49999999999999"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49999999999999"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49999999999999"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49999999999999"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49999999999999"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49999999999999"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49999999999999"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49999999999999"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49999999999999"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49999999999999"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49999999999999"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49999999999999"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49999999999999"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49999999999999"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49999999999999"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49999999999999"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49999999999999"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49999999999999"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49999999999999"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49999999999999"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49999999999999"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49999999999999"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49999999999999"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49999999999999"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49999999999999"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49999999999999"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49999999999999"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49999999999999"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49999999999999"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49999999999999"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49999999999999"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49999999999999"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49999999999999"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49999999999999"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49999999999999"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49999999999999"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49999999999999"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49999999999999"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49999999999999"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49999999999999"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49999999999999"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49999999999999"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49999999999999"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49999999999999"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49999999999999"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49999999999999"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49999999999999"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49999999999999"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49999999999999"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49999999999999"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49999999999999"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49999999999999"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49999999999999"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49999999999999"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49999999999999"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49999999999999"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49999999999999"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49999999999999"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49999999999999"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49999999999999"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49999999999999"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49999999999999"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49999999999999"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49999999999999"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49999999999999"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49999999999999"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49999999999999"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49999999999999"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49999999999999"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49999999999999"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49999999999999"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49999999999999"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49999999999999"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49999999999999"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49999999999999"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49999999999999"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49999999999999"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49999999999999"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49999999999999"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49999999999999"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49999999999999"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49999999999999"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49999999999999"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49999999999999"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49999999999999"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49999999999999"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49999999999999"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49999999999999"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49999999999999"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49999999999999"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49999999999999"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49999999999999"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49999999999999"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49999999999999"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49999999999999"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49999999999999"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49999999999999"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49999999999999"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49999999999999"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49999999999999"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49999999999999"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49999999999999"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49999999999999"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49999999999999"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49999999999999"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49999999999999"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49999999999999"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49999999999999"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49999999999999"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49999999999999"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49999999999999"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49999999999999"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49999999999999"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49999999999999"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49999999999999"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49999999999999"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49999999999999"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49999999999999"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49999999999999"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49999999999999"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49999999999999"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49999999999999"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49999999999999"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49999999999999"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49999999999999"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49999999999999"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49999999999999"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49999999999999"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49999999999999"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49999999999999"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49999999999999"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49999999999999"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49999999999999"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49999999999999"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49999999999999"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49999999999999"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49999999999999"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49999999999999"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49999999999999"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49999999999999"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49999999999999"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49999999999999"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49999999999999"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49999999999999"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49999999999999"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49999999999999"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49999999999999"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49999999999999"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49999999999999"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49999999999999"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49999999999999"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49999999999999"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49999999999999"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49999999999999"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49999999999999"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49999999999999"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49999999999999"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49999999999999"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49999999999999"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49999999999999"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49999999999999"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49999999999999"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49999999999999"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49999999999999"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49999999999999"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49999999999999"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49999999999999"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49999999999999"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49999999999999"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49999999999999"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49999999999999"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49999999999999"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49999999999999"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49999999999999"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49999999999999"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49999999999999"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49999999999999"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49999999999999"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49999999999999"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49999999999999"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49999999999999"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49999999999999"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49999999999999"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49999999999999"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49999999999999"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49999999999999"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49999999999999"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49999999999999"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49999999999999"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49999999999999"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49999999999999"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49999999999999"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49999999999999"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49999999999999"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49999999999999"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49999999999999"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49999999999999"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49999999999999"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49999999999999"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49999999999999"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49999999999999"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49999999999999"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49999999999999"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49999999999999"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49999999999999"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49999999999999"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49999999999999"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49999999999999"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49999999999999"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49999999999999"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49999999999999"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49999999999999"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49999999999999"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49999999999999"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49999999999999"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49999999999999"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49999999999999"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49999999999999"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49999999999999"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49999999999999"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49999999999999"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49999999999999"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49999999999999"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49999999999999"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49999999999999"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49999999999999"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49999999999999"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49999999999999"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49999999999999"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49999999999999"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49999999999999"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49999999999999"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49999999999999"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49999999999999"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49999999999999"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49999999999999"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49999999999999"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49999999999999"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49999999999999"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49999999999999"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49999999999999"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49999999999999"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49999999999999"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49999999999999"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49999999999999"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49999999999999"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49999999999999"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49999999999999"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49999999999999"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49999999999999"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49999999999999"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49999999999999"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49999999999999"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49999999999999"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49999999999999"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49999999999999"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49999999999999"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49999999999999"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49999999999999"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49999999999999"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49999999999999"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49999999999999"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49999999999999"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49999999999999"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49999999999999"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49999999999999"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49999999999999"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49999999999999"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49999999999999"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49999999999999"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49999999999999"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49999999999999"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49999999999999"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49999999999999"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49999999999999"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49999999999999"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49999999999999"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49999999999999"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49999999999999"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49999999999999"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49999999999999"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49999999999999"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49999999999999"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49999999999999"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49999999999999"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49999999999999"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49999999999999"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49999999999999"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49999999999999"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49999999999999"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49999999999999"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49999999999999"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49999999999999"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49999999999999"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49999999999999"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49999999999999"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49999999999999"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49999999999999"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49999999999999"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49999999999999"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49999999999999"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49999999999999"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49999999999999"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49999999999999"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49999999999999"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49999999999999"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49999999999999"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49999999999999"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49999999999999"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49999999999999"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49999999999999"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49999999999999"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49999999999999"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49999999999999"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49999999999999"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49999999999999"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49999999999999"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49999999999999"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49999999999999"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49999999999999"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49999999999999"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49999999999999"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49999999999999"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49999999999999"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49999999999999"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49999999999999"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49999999999999"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49999999999999"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49999999999999"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49999999999999"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49999999999999"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49999999999999"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49999999999999"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49999999999999"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49999999999999"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49999999999999"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49999999999999"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49999999999999"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49999999999999"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49999999999999"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49999999999999"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49999999999999"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49999999999999"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49999999999999"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49999999999999"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49999999999999"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49999999999999"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49999999999999"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49999999999999"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49999999999999"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49999999999999"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49999999999999"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49999999999999"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49999999999999"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49999999999999"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49999999999999"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49999999999999"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49999999999999"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49999999999999"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49999999999999"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49999999999999"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49999999999999"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49999999999999"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49999999999999"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49999999999999"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49999999999999"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49999999999999"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49999999999999"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49999999999999"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49999999999999"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49999999999999"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49999999999999"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49999999999999"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49999999999999"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49999999999999"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49999999999999"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49999999999999"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49999999999999"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49999999999999"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49999999999999"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49999999999999"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49999999999999"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49999999999999"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49999999999999"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49999999999999"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49999999999999"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49999999999999"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49999999999999"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49999999999999"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49999999999999"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49999999999999"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49999999999999"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49999999999999"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49999999999999"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49999999999999"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49999999999999"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49999999999999"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49999999999999"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49999999999999"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49999999999999"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49999999999999"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49999999999999"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49999999999999"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49999999999999"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49999999999999"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49999999999999"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49999999999999"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49999999999999"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49999999999999"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49999999999999"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49999999999999"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49999999999999"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49999999999999"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49999999999999"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49999999999999"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49999999999999"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49999999999999"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49999999999999"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49999999999999"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49999999999999"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49999999999999"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49999999999999"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49999999999999"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49999999999999"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49999999999999"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49999999999999"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49999999999999"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49999999999999"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49999999999999"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49999999999999"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49999999999999"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49999999999999"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49999999999999"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49999999999999"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49999999999999"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49999999999999"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49999999999999"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49999999999999"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49999999999999"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49999999999999"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49999999999999"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49999999999999"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49999999999999"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49999999999999"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49999999999999"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49999999999999"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49999999999999"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49999999999999"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49999999999999"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49999999999999"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49999999999999"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49999999999999"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49999999999999"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49999999999999"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49999999999999"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49999999999999"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49999999999999"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49999999999999"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49999999999999"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49999999999999"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49999999999999"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49999999999999"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49999999999999"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49999999999999"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49999999999999"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49999999999999"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49999999999999"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49999999999999"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49999999999999"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49999999999999"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49999999999999"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49999999999999"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49999999999999"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49999999999999"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49999999999999"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49999999999999"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49999999999999"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49999999999999"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49999999999999"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49999999999999"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49999999999999"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49999999999999"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49999999999999"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49999999999999"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49999999999999"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49999999999999"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49999999999999"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49999999999999"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49999999999999"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49999999999999"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49999999999999"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49999999999999"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49999999999999"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49999999999999"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49999999999999"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49999999999999"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49999999999999"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49999999999999"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49999999999999"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49999999999999"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49999999999999"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49999999999999"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49999999999999"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49999999999999"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49999999999999"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49999999999999"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49999999999999"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49999999999999"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49999999999999"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49999999999999"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49999999999999"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49999999999999"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49999999999999"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49999999999999"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49999999999999"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49999999999999"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49999999999999"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49999999999999"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49999999999999"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49999999999999"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49999999999999"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49999999999999"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49999999999999"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49999999999999"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49999999999999"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49999999999999"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49999999999999"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49999999999999"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49999999999999"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49999999999999"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49999999999999"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49999999999999"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49999999999999"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49999999999999"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49999999999999"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49999999999999"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49999999999999"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49999999999999"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49999999999999"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49999999999999"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49999999999999"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49999999999999"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49999999999999"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49999999999999"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49999999999999"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49999999999999"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49999999999999"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49999999999999"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49999999999999"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49999999999999"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49999999999999"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49999999999999"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49999999999999"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49999999999999"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49999999999999"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49999999999999"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49999999999999"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49999999999999"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49999999999999"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49999999999999"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49999999999999"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49999999999999"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49999999999999"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49999999999999"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49999999999999"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49999999999999"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49999999999999"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49999999999999"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49999999999999"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49999999999999"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49999999999999"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49999999999999"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49999999999999"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49999999999999"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49999999999999"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49999999999999"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49999999999999"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49999999999999"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49999999999999"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49999999999999"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49999999999999"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49999999999999"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49999999999999"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49999999999999"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49999999999999"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49999999999999"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49999999999999"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49999999999999"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49999999999999"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49999999999999"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49999999999999"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49999999999999"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49999999999999"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49999999999999"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49999999999999"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49999999999999"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49999999999999"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49999999999999"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49999999999999"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49999999999999"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49999999999999"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49999999999999"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49999999999999"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49999999999999"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49999999999999"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49999999999999"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49999999999999"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49999999999999"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49999999999999"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49999999999999"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49999999999999"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49999999999999"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49999999999999"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49999999999999"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49999999999999"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49999999999999"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49999999999999"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49999999999999"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49999999999999"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49999999999999"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49999999999999"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49999999999999"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49999999999999"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49999999999999"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49999999999999"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49999999999999"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49999999999999"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49999999999999"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49999999999999"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49999999999999"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49999999999999"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49999999999999"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49999999999999"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49999999999999"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49999999999999"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49999999999999"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49999999999999"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49999999999999"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49999999999999"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49999999999999"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49999999999999"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49999999999999"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49999999999999"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49999999999999"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49999999999999"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49999999999999"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49999999999999"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49999999999999"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49999999999999"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49999999999999"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49999999999999"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49999999999999"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49999999999999"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49999999999999"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49999999999999"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49999999999999"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49999999999999"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49999999999999"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49999999999999"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49999999999999"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49999999999999"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49999999999999"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49999999999999"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49999999999999"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49999999999999"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49999999999999"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49999999999999"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49999999999999"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49999999999999"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49999999999999"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49999999999999"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49999999999999"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49999999999999"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49999999999999"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49999999999999"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49999999999999"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49999999999999"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49999999999999"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49999999999999"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49999999999999"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49999999999999"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49999999999999"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49999999999999"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49999999999999"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49999999999999"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49999999999999"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49999999999999"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49999999999999"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49999999999999"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49999999999999"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49999999999999"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49999999999999"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49999999999999"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49999999999999"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49999999999999"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49999999999999"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49999999999999"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49999999999999"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49999999999999"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49999999999999"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49999999999999"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49999999999999"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49999999999999"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49999999999999"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49999999999999"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49999999999999"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49999999999999"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49999999999999"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49999999999999"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49999999999999"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49999999999999"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49999999999999"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49999999999999"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49999999999999"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49999999999999"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49999999999999"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49999999999999"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49999999999999"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49999999999999"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49999999999999"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49999999999999"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49999999999999"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49999999999999"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49999999999999"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49999999999999"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49999999999999"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49999999999999"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49999999999999"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49999999999999"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49999999999999"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49999999999999"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49999999999999"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49999999999999"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49999999999999"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49999999999999"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49999999999999"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49999999999999"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49999999999999"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49999999999999"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49999999999999"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49999999999999"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49999999999999"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49999999999999"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49999999999999"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49999999999999"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49999999999999"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49999999999999"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49999999999999"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49999999999999"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49999999999999"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49999999999999"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49999999999999"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49999999999999"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49999999999999"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49999999999999"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49999999999999"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49999999999999"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49999999999999"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49999999999999"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49999999999999"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49999999999999"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49999999999999"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49999999999999"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49999999999999"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49999999999999"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49999999999999"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49999999999999"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49999999999999"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49999999999999"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49999999999999"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49999999999999"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49999999999999"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49999999999999"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49999999999999"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49999999999999"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49999999999999"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49999999999999"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49999999999999"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49999999999999"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49999999999999"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49999999999999"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49999999999999"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49999999999999"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49999999999999"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49999999999999"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49999999999999"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49999999999999"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49999999999999"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49999999999999"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49999999999999"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49999999999999"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49999999999999"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49999999999999"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49999999999999"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49999999999999"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49999999999999"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49999999999999"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49999999999999"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49999999999999"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49999999999999"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49999999999999"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49999999999999"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49999999999999"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49999999999999"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49999999999999"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49999999999999"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49999999999999"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49999999999999"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49999999999999"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49999999999999"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49999999999999"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49999999999999"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49999999999999"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49999999999999"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49999999999999"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49999999999999"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49999999999999"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49999999999999"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49999999999999"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49999999999999"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49999999999999"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49999999999999"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49999999999999"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49999999999999"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49999999999999"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49999999999999"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49999999999999"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49999999999999"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49999999999999"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49999999999999"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49999999999999"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49999999999999"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49999999999999"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49999999999999"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49999999999999"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49999999999999"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49999999999999"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49999999999999"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49999999999999"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49999999999999"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49999999999999"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49999999999999"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49999999999999"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49999999999999"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49999999999999"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49999999999999"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49999999999999"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49999999999999"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49999999999999"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49999999999999"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49999999999999"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49999999999999"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49999999999999"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49999999999999"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49999999999999"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49999999999999"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49999999999999"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49999999999999"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49999999999999"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49999999999999"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49999999999999"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49999999999999"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49999999999999"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49999999999999"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49999999999999"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49999999999999"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49999999999999"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49999999999999"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49999999999999"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49999999999999"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49999999999999"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49999999999999"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49999999999999"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49999999999999"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49999999999999"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49999999999999"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49999999999999"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49999999999999"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49999999999999"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49999999999999"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49999999999999"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49999999999999"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49999999999999"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49999999999999"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49999999999999"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49999999999999"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49999999999999"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49999999999999"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49999999999999"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49999999999999"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49999999999999"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49999999999999"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49999999999999"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49999999999999"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49999999999999"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49999999999999"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49999999999999"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49999999999999"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49999999999999"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49999999999999"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49999999999999"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49999999999999"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49999999999999"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49999999999999"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49999999999999"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49999999999999"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49999999999999"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49999999999999"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49999999999999"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49999999999999"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49999999999999"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49999999999999"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49999999999999"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49999999999999"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49999999999999"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49999999999999"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49999999999999"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49999999999999"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49999999999999"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49999999999999"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49999999999999"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49999999999999"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49999999999999"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49999999999999"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49999999999999"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49999999999999"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49999999999999"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49999999999999"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49999999999999"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49999999999999"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49999999999999"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49999999999999"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49999999999999"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49999999999999"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49999999999999"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49999999999999"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49999999999999"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49999999999999"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49999999999999"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49999999999999"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49999999999999"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49999999999999"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49999999999999"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49999999999999"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49999999999999"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49999999999999"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49999999999999"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49999999999999"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49999999999999"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49999999999999"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49999999999999"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49999999999999"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49999999999999"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49999999999999"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49999999999999"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49999999999999"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49999999999999"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49999999999999"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49999999999999"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49999999999999"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49999999999999"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49999999999999"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49999999999999"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49999999999999"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49999999999999"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49999999999999"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49999999999999"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49999999999999"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49999999999999"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49999999999999"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49999999999999"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49999999999999"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49999999999999"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49999999999999"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49999999999999"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49999999999999"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49999999999999"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49999999999999"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49999999999999"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49999999999999"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49999999999999"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49999999999999"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49999999999999"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49999999999999"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49999999999999"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49999999999999"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49999999999999"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49999999999999"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49999999999999"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49999999999999"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49999999999999"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49999999999999"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49999999999999"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49999999999999"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49999999999999"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49999999999999"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49999999999999"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49999999999999"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49999999999999"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49999999999999"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49999999999999"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49999999999999"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49999999999999"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49999999999999"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49999999999999"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49999999999999"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49999999999999"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49999999999999"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49999999999999"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49999999999999"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49999999999999"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49999999999999"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49999999999999"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49999999999999"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49999999999999"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49999999999999"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49999999999999"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49999999999999"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49999999999999"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49999999999999"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49999999999999"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49999999999999"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49999999999999"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49999999999999"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49999999999999"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49999999999999"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49999999999999"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49999999999999"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49999999999999"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49999999999999"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49999999999999"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49999999999999"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49999999999999"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49999999999999"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49999999999999"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49999999999999"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49999999999999"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49999999999999"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49999999999999"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49999999999999"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49999999999999"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49999999999999"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49999999999999"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49999999999999"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49999999999999"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49999999999999"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49999999999999"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49999999999999"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49999999999999"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49999999999999"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49999999999999"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49999999999999"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49999999999999"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49999999999999"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49999999999999"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49999999999999"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49999999999999"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49999999999999"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49999999999999"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49999999999999"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49999999999999"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49999999999999"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49999999999999"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49999999999999"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49999999999999"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49999999999999"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49999999999999"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49999999999999"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49999999999999"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49999999999999"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49999999999999"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49999999999999"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49999999999999"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49999999999999"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49999999999999"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49999999999999"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49999999999999"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49999999999999"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49999999999999"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49999999999999"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49999999999999"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49999999999999"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49999999999999"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49999999999999"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49999999999999"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49999999999999"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49999999999999"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49999999999999"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49999999999999"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49999999999999"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49999999999999"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49999999999999"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49999999999999"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49999999999999"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49999999999999"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49999999999999"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49999999999999"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49999999999999"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49999999999999"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49999999999999"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49999999999999"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49999999999999"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49999999999999"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49999999999999"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49999999999999"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49999999999999"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49999999999999"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49999999999999"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49999999999999"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49999999999999"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49999999999999"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49999999999999"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49999999999999"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49999999999999"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49999999999999"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49999999999999"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49999999999999"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49999999999999"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49999999999999"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49999999999999"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49999999999999"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49999999999999"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49999999999999"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49999999999999"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49999999999999"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49999999999999"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49999999999999"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49999999999999"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49999999999999"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49999999999999"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49999999999999"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49999999999999"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49999999999999"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49999999999999"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49999999999999"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49999999999999"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49999999999999"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49999999999999"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49999999999999"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49999999999999"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49999999999999"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49999999999999"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49999999999999"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49999999999999"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49999999999999"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49999999999999"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49999999999999"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49999999999999"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49999999999999"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49999999999999"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49999999999999"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49999999999999"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49999999999999"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49999999999999"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49999999999999"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49999999999999"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49999999999999"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49999999999999"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49999999999999"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49999999999999"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49999999999999"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49999999999999"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49999999999999"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49999999999999"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49999999999999"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49999999999999"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49999999999999"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49999999999999"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49999999999999"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49999999999999"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49999999999999"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49999999999999"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49999999999999"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49999999999999"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49999999999999"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49999999999999"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49999999999999"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49999999999999"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49999999999999"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49999999999999"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49999999999999"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49999999999999"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49999999999999"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49999999999999"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49999999999999"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49999999999999"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49999999999999"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49999999999999"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49999999999999"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49999999999999"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49999999999999"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49999999999999"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49999999999999"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49999999999999"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49999999999999"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49999999999999"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49999999999999"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49999999999999"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49999999999999"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49999999999999"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49999999999999"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49999999999999"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49999999999999"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49999999999999"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49999999999999"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49999999999999"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49999999999999"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49999999999999"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49999999999999"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49999999999999"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49999999999999"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49999999999999"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49999999999999"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49999999999999"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49999999999999"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49999999999999"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49999999999999"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49999999999999"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49999999999999"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49999999999999"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49999999999999"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49999999999999"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49999999999999"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49999999999999"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49999999999999"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49999999999999"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49999999999999"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49999999999999"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49999999999999"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49999999999999"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49999999999999"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49999999999999"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49999999999999"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49999999999999"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49999999999999"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49999999999999"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49999999999999"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49999999999999"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49999999999999"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49999999999999"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49999999999999"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49999999999999"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49999999999999"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49999999999999"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49999999999999"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49999999999999"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49999999999999"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49999999999999"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49999999999999"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49999999999999"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49999999999999"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49999999999999"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49999999999999"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49999999999999"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49999999999999"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49999999999999"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49999999999999"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49999999999999"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49999999999999"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49999999999999"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49999999999999"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49999999999999"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49999999999999"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49999999999999"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49999999999999"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49999999999999"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49999999999999"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49999999999999"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49999999999999"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49999999999999"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49999999999999"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49999999999999"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49999999999999"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49999999999999"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49999999999999"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49999999999999"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49999999999999"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49999999999999"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49999999999999"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49999999999999"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49999999999999"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49999999999999"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49999999999999"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49999999999999"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49999999999999"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49999999999999"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49999999999999"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49999999999999"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49999999999999"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49999999999999"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49999999999999"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49999999999999"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49999999999999"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49999999999999"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49999999999999"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49999999999999"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49999999999999"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49999999999999"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49999999999999"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49999999999999"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49999999999999"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49999999999999"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49999999999999"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49999999999999"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49999999999999"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49999999999999"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49999999999999"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49999999999999"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49999999999999"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49999999999999"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49999999999999"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49999999999999"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49999999999999"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49999999999999"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49999999999999"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49999999999999"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49999999999999"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49999999999999"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49999999999999"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49999999999999"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49999999999999"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49999999999999"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49999999999999"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49999999999999"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49999999999999"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49999999999999"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49999999999999"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49999999999999"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49999999999999"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49999999999999"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49999999999999"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49999999999999"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49999999999999"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49999999999999"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49999999999999"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49999999999999"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49999999999999"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49999999999999"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49999999999999"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49999999999999"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49999999999999"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49999999999999"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49999999999999"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49999999999999"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49999999999999"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49999999999999"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49999999999999"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49999999999999"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49999999999999"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49999999999999"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49999999999999"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49999999999999"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49999999999999"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49999999999999"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49999999999999"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49999999999999"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49999999999999"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49999999999999"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49999999999999"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49999999999999"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49999999999999"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49999999999999"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49999999999999"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49999999999999"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49999999999999"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49999999999999"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49999999999999"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49999999999999"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49999999999999"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49999999999999"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49999999999999"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49999999999999"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49999999999999"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49999999999999"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49999999999999"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49999999999999"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49999999999999"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49999999999999"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49999999999999"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49999999999999"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49999999999999"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49999999999999"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49999999999999"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49999999999999"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49999999999999"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49999999999999"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49999999999999"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49999999999999"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49999999999999"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49999999999999"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49999999999999"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49999999999999"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49999999999999"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49999999999999"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49999999999999"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49999999999999"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49999999999999"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49999999999999"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49999999999999"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49999999999999"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49999999999999"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49999999999999"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49999999999999"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49999999999999"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49999999999999"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49999999999999"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49999999999999"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49999999999999"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49999999999999"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49999999999999"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49999999999999"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49999999999999"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49999999999999"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49999999999999"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49999999999999"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49999999999999"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49999999999999"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49999999999999"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49999999999999"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49999999999999"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49999999999999"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49999999999999"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49999999999999"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49999999999999"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49999999999999"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49999999999999"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49999999999999"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49999999999999"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49999999999999"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49999999999999"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49999999999999"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49999999999999"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49999999999999"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49999999999999"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49999999999999"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49999999999999"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49999999999999"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49999999999999"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49999999999999"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49999999999999"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49999999999999"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49999999999999"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49999999999999"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49999999999999"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49999999999999"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49999999999999"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49999999999999"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49999999999999"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49999999999999"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49999999999999"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49999999999999"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49999999999999"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49999999999999"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49999999999999"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49999999999999"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49999999999999"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49999999999999"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49999999999999"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49999999999999"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49999999999999"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49999999999999"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49999999999999"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49999999999999"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49999999999999"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49999999999999"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49999999999999"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49999999999999"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49999999999999"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49999999999999"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49999999999999"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49999999999999"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49999999999999"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49999999999999"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49999999999999"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49999999999999"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49999999999999"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49999999999999"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49999999999999"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49999999999999"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49999999999999"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49999999999999"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49999999999999"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49999999999999"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49999999999999"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49999999999999"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49999999999999"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49999999999999"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49999999999999"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49999999999999"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49999999999999"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49999999999999"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49999999999999"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49999999999999"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49999999999999"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49999999999999"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49999999999999"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49999999999999"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49999999999999"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49999999999999"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49999999999999"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49999999999999"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49999999999999"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49999999999999"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49999999999999"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49999999999999"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49999999999999"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49999999999999"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49999999999999"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49999999999999"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49999999999999"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49999999999999"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49999999999999"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49999999999999"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49999999999999"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49999999999999"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49999999999999"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49999999999999"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49999999999999"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49999999999999"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49999999999999"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49999999999999"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49999999999999"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49999999999999"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49999999999999"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49999999999999"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49999999999999"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49999999999999"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49999999999999"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49999999999999"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49999999999999"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49999999999999"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49999999999999"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49999999999999"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49999999999999"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49999999999999"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49999999999999"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49999999999999"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49999999999999"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49999999999999"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49999999999999"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49999999999999"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49999999999999"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49999999999999"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49999999999999"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49999999999999"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49999999999999"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49999999999999"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49999999999999"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49999999999999"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49999999999999"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49999999999999"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49999999999999"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49999999999999"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49999999999999"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49999999999999"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49999999999999"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49999999999999"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49999999999999"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49999999999999"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49999999999999"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49999999999999"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49999999999999"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49999999999999"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49999999999999"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49999999999999"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49999999999999"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49999999999999"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49999999999999"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49999999999999"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49999999999999"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49999999999999"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49999999999999"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49999999999999"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49999999999999"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49999999999999"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49999999999999"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49999999999999"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49999999999999"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49999999999999"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49999999999999"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49999999999999"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49999999999999"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49999999999999"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49999999999999"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49999999999999"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49999999999999"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49999999999999"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49999999999999"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49999999999999"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49999999999999"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49999999999999"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49999999999999"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49999999999999"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49999999999999"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49999999999999"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49999999999999"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49999999999999"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49999999999999"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49999999999999"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49999999999999"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49999999999999"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49999999999999"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49999999999999"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49999999999999"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49999999999999"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49999999999999"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49999999999999"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49999999999999"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49999999999999"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49999999999999"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49999999999999"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49999999999999"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49999999999999"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49999999999999"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49999999999999"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49999999999999"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49999999999999"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49999999999999"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49999999999999"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49999999999999"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49999999999999"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49999999999999"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49999999999999"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49999999999999"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49999999999999"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49999999999999"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49999999999999"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49999999999999"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49999999999999"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49999999999999"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49999999999999"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49999999999999"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49999999999999"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49999999999999"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49999999999999"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49999999999999"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49999999999999"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49999999999999"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49999999999999"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49999999999999"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49999999999999"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49999999999999"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49999999999999"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49999999999999"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49999999999999"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49999999999999"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49999999999999"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49999999999999"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49999999999999"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49999999999999"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49999999999999"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49999999999999"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49999999999999"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49999999999999"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49999999999999"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49999999999999"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49999999999999"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49999999999999"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49999999999999"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49999999999999"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49999999999999"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49999999999999"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49999999999999"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49999999999999"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49999999999999"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49999999999999"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49999999999999"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49999999999999"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49999999999999"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49999999999999"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49999999999999"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49999999999999"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49999999999999"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49999999999999"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49999999999999"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49999999999999"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49999999999999"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49999999999999"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49999999999999"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49999999999999"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49999999999999"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49999999999999"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49999999999999"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49999999999999"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49999999999999"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49999999999999"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49999999999999"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49999999999999"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49999999999999"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49999999999999"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49999999999999"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49999999999999"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49999999999999"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49999999999999"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49999999999999"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49999999999999"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49999999999999"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49999999999999"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49999999999999"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49999999999999"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49999999999999"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49999999999999"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49999999999999"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49999999999999"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49999999999999"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49999999999999"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49999999999999"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49999999999999"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49999999999999"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49999999999999"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49999999999999"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49999999999999"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49999999999999"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49999999999999"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49999999999999"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49999999999999"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49999999999999"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49999999999999"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49999999999999"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49999999999999"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49999999999999"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49999999999999"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49999999999999"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49999999999999"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49999999999999"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49999999999999"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49999999999999"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49999999999999"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49999999999999"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49999999999999"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49999999999999"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49999999999999"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49999999999999"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49999999999999"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49999999999999"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49999999999999"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49999999999999"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49999999999999"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49999999999999"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49999999999999"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49999999999999"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49999999999999"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49999999999999"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49999999999999"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49999999999999"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49999999999999"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49999999999999"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49999999999999"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49999999999999"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49999999999999"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49999999999999"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49999999999999"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49999999999999"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49999999999999"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49999999999999"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49999999999999"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49999999999999"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49999999999999"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49999999999999"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49999999999999"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49999999999999"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49999999999999"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49999999999999"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49999999999999"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49999999999999"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49999999999999"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49999999999999"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49999999999999"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49999999999999"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49999999999999"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49999999999999"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49999999999999"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49999999999999"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49999999999999"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49999999999999"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49999999999999"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49999999999999"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49999999999999"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49999999999999"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49999999999999"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49999999999999"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49999999999999"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49999999999999"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49999999999999"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49999999999999"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49999999999999"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49999999999999"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49999999999999"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headerFooter>
    <oddFooter>&amp;L_x000D_&amp;1#&amp;"Calibri"&amp;10&amp;K000000 Internal</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5"/>
  <cols>
    <col min="1" max="1" width="3" style="15" customWidth="1"/>
    <col min="2" max="2" width="40" style="90" customWidth="1"/>
    <col min="3" max="5" width="40" style="15" customWidth="1"/>
    <col min="6" max="6" width="59" style="15" customWidth="1"/>
    <col min="7" max="7" width="1.76562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4"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&amp;L_x000D_&amp;1#&amp;"Calibri"&amp;10&amp;K000000 Internal&amp;CPage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3.5"/>
  <cols>
    <col min="1" max="1" width="9" style="155" bestFit="1" customWidth="1"/>
    <col min="2" max="2" width="43" style="155" customWidth="1"/>
    <col min="3" max="3" width="40" style="155" customWidth="1"/>
    <col min="4" max="4" width="23" style="155" customWidth="1"/>
    <col min="5" max="5" width="12.765625" style="155" customWidth="1"/>
    <col min="6" max="6" width="12.765625" style="156" customWidth="1"/>
    <col min="7" max="7" width="15.15234375" style="155" customWidth="1"/>
    <col min="8" max="8" width="24" style="155" customWidth="1"/>
    <col min="9" max="9" width="28" style="155" customWidth="1"/>
    <col min="10" max="10" width="11" style="155" hidden="1" customWidth="1"/>
    <col min="11" max="11" width="78.921875" style="155" hidden="1" customWidth="1"/>
    <col min="12" max="12" width="17.46093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oddFooter>&amp;L_x000D_&amp;1#&amp;"Calibri"&amp;10&amp;K000000 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549229e1-d9eb-40cf-aa20-8039fe5d6144}" enabled="1" method="Standard" siteId="{3ce358ea-700e-4f0f-bb37-fd0b7c21366c}" contentBits="2" removed="0"/>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2010-06-21T21:00:23Z</dcterms:created>
  <dcterms:modified xsi:type="dcterms:W3CDTF">2025-10-22T08:57:19Z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